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85" yWindow="705" windowWidth="19515" windowHeight="11355"/>
  </bookViews>
  <sheets>
    <sheet name="2024-25 Budget Summary" sheetId="1" r:id="rId1"/>
  </sheets>
  <definedNames>
    <definedName name="_xlnm.Print_Area" localSheetId="0">'2024-25 Budget Summary'!$A$1:$J$33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/>
  <c r="N30" l="1"/>
  <c r="D28" l="1"/>
  <c r="O57" l="1"/>
  <c r="AE56"/>
  <c r="AD56"/>
  <c r="AC56"/>
  <c r="AB56"/>
  <c r="AA56"/>
  <c r="Z56"/>
  <c r="Y56"/>
  <c r="U56"/>
  <c r="T56"/>
  <c r="S56"/>
  <c r="R56"/>
  <c r="Q56"/>
  <c r="P56"/>
  <c r="AE53"/>
  <c r="AE57" s="1"/>
  <c r="AD53"/>
  <c r="AD57" s="1"/>
  <c r="AC53"/>
  <c r="AB53"/>
  <c r="AA53"/>
  <c r="AA57" s="1"/>
  <c r="Z53"/>
  <c r="Z57" s="1"/>
  <c r="Y53"/>
  <c r="Y57" s="1"/>
  <c r="U53"/>
  <c r="U57" s="1"/>
  <c r="T53"/>
  <c r="S53"/>
  <c r="R53"/>
  <c r="Q53"/>
  <c r="Q57" s="1"/>
  <c r="P53"/>
  <c r="P57" s="1"/>
  <c r="AE51"/>
  <c r="AD51"/>
  <c r="AC51"/>
  <c r="AB51"/>
  <c r="AA51"/>
  <c r="Z51"/>
  <c r="Y51"/>
  <c r="U49"/>
  <c r="T49"/>
  <c r="S49"/>
  <c r="R49"/>
  <c r="Q49"/>
  <c r="P49"/>
  <c r="O49"/>
  <c r="M33"/>
  <c r="M23"/>
  <c r="P10"/>
  <c r="M10"/>
  <c r="M7"/>
  <c r="O7" s="1"/>
  <c r="U40"/>
  <c r="S40"/>
  <c r="R40"/>
  <c r="Q40"/>
  <c r="P40"/>
  <c r="O40"/>
  <c r="N40"/>
  <c r="M40"/>
  <c r="T39"/>
  <c r="J30"/>
  <c r="J29"/>
  <c r="I28"/>
  <c r="I31" s="1"/>
  <c r="H28"/>
  <c r="H31" s="1"/>
  <c r="G28"/>
  <c r="G31" s="1"/>
  <c r="F28"/>
  <c r="F31" s="1"/>
  <c r="E28"/>
  <c r="E31" s="1"/>
  <c r="D31"/>
  <c r="C28"/>
  <c r="C31" s="1"/>
  <c r="J27"/>
  <c r="J26"/>
  <c r="J25"/>
  <c r="J24"/>
  <c r="J23"/>
  <c r="F21"/>
  <c r="E21"/>
  <c r="D21"/>
  <c r="J20"/>
  <c r="J19"/>
  <c r="I18"/>
  <c r="I21" s="1"/>
  <c r="H18"/>
  <c r="H21" s="1"/>
  <c r="G18"/>
  <c r="G21" s="1"/>
  <c r="F18"/>
  <c r="E18"/>
  <c r="D18"/>
  <c r="C18"/>
  <c r="C21" s="1"/>
  <c r="J17"/>
  <c r="J16"/>
  <c r="J15"/>
  <c r="J14"/>
  <c r="J13"/>
  <c r="J11"/>
  <c r="J10"/>
  <c r="R57" l="1"/>
  <c r="AB57"/>
  <c r="T57"/>
  <c r="S57"/>
  <c r="AC57"/>
  <c r="J28"/>
  <c r="J31" s="1"/>
  <c r="J18"/>
  <c r="J21" s="1"/>
  <c r="U30" l="1"/>
  <c r="R30"/>
  <c r="Q30"/>
  <c r="T29"/>
  <c r="S30" s="1"/>
  <c r="AL16"/>
  <c r="AK16"/>
  <c r="AJ16"/>
  <c r="AI16"/>
  <c r="AH16"/>
  <c r="AG16"/>
  <c r="AE16"/>
  <c r="Z16"/>
  <c r="Y16"/>
  <c r="X16"/>
  <c r="W16"/>
  <c r="V16"/>
  <c r="U16"/>
  <c r="S16"/>
  <c r="AL13"/>
  <c r="AL17" s="1"/>
  <c r="AK13"/>
  <c r="AK17" s="1"/>
  <c r="AJ13"/>
  <c r="AJ17" s="1"/>
  <c r="AI13"/>
  <c r="AI17" s="1"/>
  <c r="AH13"/>
  <c r="AG13"/>
  <c r="AE13"/>
  <c r="Z13"/>
  <c r="Y13"/>
  <c r="X13"/>
  <c r="W13"/>
  <c r="W17" s="1"/>
  <c r="V13"/>
  <c r="V17" s="1"/>
  <c r="U13"/>
  <c r="U17" s="1"/>
  <c r="S13"/>
  <c r="AL11"/>
  <c r="AK11"/>
  <c r="AJ11"/>
  <c r="AI11"/>
  <c r="AH11"/>
  <c r="AG11"/>
  <c r="AE11"/>
  <c r="Z9"/>
  <c r="Y9"/>
  <c r="X9"/>
  <c r="W9"/>
  <c r="V9"/>
  <c r="U9"/>
  <c r="S9"/>
  <c r="S17" l="1"/>
  <c r="AH17"/>
  <c r="AG17"/>
  <c r="AE17"/>
  <c r="Y17"/>
  <c r="Z17"/>
  <c r="X17"/>
</calcChain>
</file>

<file path=xl/sharedStrings.xml><?xml version="1.0" encoding="utf-8"?>
<sst xmlns="http://schemas.openxmlformats.org/spreadsheetml/2006/main" count="153" uniqueCount="93">
  <si>
    <t>BUDGET SUMMARY</t>
  </si>
  <si>
    <r>
      <rPr>
        <b/>
        <sz val="14"/>
        <color theme="1"/>
        <rFont val="Aptos Narrow"/>
        <family val="2"/>
        <scheme val="minor"/>
      </rPr>
      <t>Town of Lee</t>
    </r>
    <r>
      <rPr>
        <b/>
        <sz val="12"/>
        <color theme="1"/>
        <rFont val="Aptos Narrow"/>
        <family val="2"/>
        <scheme val="minor"/>
      </rPr>
      <t xml:space="preserve">  -   Fiscal Year  </t>
    </r>
    <r>
      <rPr>
        <b/>
        <sz val="14"/>
        <color theme="1"/>
        <rFont val="Aptos Narrow"/>
        <family val="2"/>
        <scheme val="minor"/>
      </rPr>
      <t>2024 / 2025</t>
    </r>
  </si>
  <si>
    <t>Mayor's book</t>
  </si>
  <si>
    <t>THE PROPOSED OPERATING BUDGET EXPENDITURES OF THE TOWN OF LEE ARE  5.1 %</t>
  </si>
  <si>
    <t>Proposed</t>
  </si>
  <si>
    <t>Fund Balances/Reserves/Net Assets</t>
  </si>
  <si>
    <t>MORE THAN LAST YEAR'S PROPOSED TOTAL OPERATING EXPENDITURES.</t>
  </si>
  <si>
    <t>see hidden columns and/or rows !</t>
  </si>
  <si>
    <t xml:space="preserve">        2018</t>
  </si>
  <si>
    <t>G&lt;&gt;U</t>
  </si>
  <si>
    <t>UTILITY FUND</t>
  </si>
  <si>
    <t>G1</t>
  </si>
  <si>
    <t>&lt;&gt;</t>
  </si>
  <si>
    <t>Checking</t>
  </si>
  <si>
    <t>U1</t>
  </si>
  <si>
    <t>GENERAL FUND</t>
  </si>
  <si>
    <t>ENTERPRISE FUND</t>
  </si>
  <si>
    <t>SPECIAL REVENUE</t>
  </si>
  <si>
    <t>CAPITAL PROJECTS</t>
  </si>
  <si>
    <t>PERMANENT FUND</t>
  </si>
  <si>
    <t>DEBT SERVICE</t>
  </si>
  <si>
    <t>TOTAL ALL FUNDS</t>
  </si>
  <si>
    <t>G2</t>
  </si>
  <si>
    <t>Debt Service</t>
  </si>
  <si>
    <t>U2</t>
  </si>
  <si>
    <t xml:space="preserve"> </t>
  </si>
  <si>
    <t>(UTILITIES)</t>
  </si>
  <si>
    <t>G3</t>
  </si>
  <si>
    <t>Customer Deposits</t>
  </si>
  <si>
    <t>U3</t>
  </si>
  <si>
    <t>ESTIMATED REVENUES</t>
  </si>
  <si>
    <t>G4</t>
  </si>
  <si>
    <t>CDBG - Housing</t>
  </si>
  <si>
    <t>U4</t>
  </si>
  <si>
    <t>Taxes:</t>
  </si>
  <si>
    <t>Millage per $1,000</t>
  </si>
  <si>
    <t>Prime: Proprietary</t>
  </si>
  <si>
    <t>U5</t>
  </si>
  <si>
    <t>Ad Valorem Taxes</t>
  </si>
  <si>
    <t>Prime: Impact Fees</t>
  </si>
  <si>
    <t>U6</t>
  </si>
  <si>
    <t>Est/Rev/Charge For Services</t>
  </si>
  <si>
    <t>GENERAL</t>
  </si>
  <si>
    <t>Intergovernmental Revenue</t>
  </si>
  <si>
    <t>Ad Valorem Taxes 2024/2025  8.5 mills  $ 131,665. at 95 % = $ 125.082.</t>
  </si>
  <si>
    <t>Other Taxes</t>
  </si>
  <si>
    <t>U5 ONLY</t>
  </si>
  <si>
    <t xml:space="preserve">Licenses / Permits </t>
  </si>
  <si>
    <t>State Contracts(DOT Street Lites)    /    (CDBG)   (DEP  2 Park Rec Grants)</t>
  </si>
  <si>
    <t>Less   Transfer In</t>
  </si>
  <si>
    <t>Franchise Fees</t>
  </si>
  <si>
    <t>Gas + Utility Service + CST + Cigarette + Half-cent Sales Tax</t>
  </si>
  <si>
    <t>Less  Operating Funds</t>
  </si>
  <si>
    <t>Interest Earned</t>
  </si>
  <si>
    <t>Business License + Occu License +Build Permits + Mobile Home + Alcohol</t>
  </si>
  <si>
    <t>+ Utility Fund</t>
  </si>
  <si>
    <t xml:space="preserve">Other Revenue </t>
  </si>
  <si>
    <t>Duke Energy Franchise Fees</t>
  </si>
  <si>
    <t>TOTAL SOURCES</t>
  </si>
  <si>
    <t>Transfers In/ Balance Forward</t>
  </si>
  <si>
    <r>
      <t xml:space="preserve">Shared Revenue + Rents + Misc Pine Straw + Reimbursements + Traffic Fines </t>
    </r>
    <r>
      <rPr>
        <b/>
        <sz val="11"/>
        <color theme="1"/>
        <rFont val="Aptos Narrow"/>
        <family val="2"/>
        <scheme val="minor"/>
      </rPr>
      <t>+ Cell Tower</t>
    </r>
  </si>
  <si>
    <t>Utility = (U.5) less (transferIn)      &lt;Hold operating  funds&gt;</t>
  </si>
  <si>
    <t>TOTAL REVENUES, TRANSFERS &amp; BALANCES</t>
  </si>
  <si>
    <t>EXPENDITURES</t>
  </si>
  <si>
    <t>Total SBA Accounts "Proprietary Acc't"  LESS Transfer In</t>
  </si>
  <si>
    <t>Financial, Adminstrative &amp; Services</t>
  </si>
  <si>
    <t xml:space="preserve">Public Safety &amp; Human Services </t>
  </si>
  <si>
    <t xml:space="preserve">BUDGET SUMMARY  </t>
  </si>
  <si>
    <t>Street Department, Parks &amp; Recreation</t>
  </si>
  <si>
    <t>Legislative + F&amp;A - AnimalControl + BusinessComplex + SalesTaxPayable</t>
  </si>
  <si>
    <t xml:space="preserve">THE PROPOSED OPERATING BUDGET EXPENDITURES OF THE TOWN OF LEE ARE  xx.x % </t>
  </si>
  <si>
    <t>Debt Services</t>
  </si>
  <si>
    <t xml:space="preserve">Public Safety "Protective Inspections" &amp; Human Services </t>
  </si>
  <si>
    <t>MORE THAN LAST YEAR'S TOTAL OPERATING EXPENDITURES.</t>
  </si>
  <si>
    <t xml:space="preserve">Physical/ Environment </t>
  </si>
  <si>
    <t>RoadStreets + ParksRec + Special Events</t>
  </si>
  <si>
    <t>LESS THAN LAST YEAR'S TOTAL OPERATING EXPENDITURES.</t>
  </si>
  <si>
    <t>TOTAL EXPENDITURES</t>
  </si>
  <si>
    <t>PAY Debt Service (Jan+July)   $ 14,716.48  x 2  =  29,432.96</t>
  </si>
  <si>
    <t>Tentative</t>
  </si>
  <si>
    <t>Adopted</t>
  </si>
  <si>
    <t>Transfers Out</t>
  </si>
  <si>
    <t>State Contracts + FDEP ( Park Rec Grants)</t>
  </si>
  <si>
    <t>TOTAL APPROPRIATED EXPENDITURES, TRANSFERS, RESERVES &amp; BALANCES</t>
  </si>
  <si>
    <t xml:space="preserve">The tentative, adopted, and / or final budgets are on file in the office </t>
  </si>
  <si>
    <t>of the above referenced taxing authority as a public record.</t>
  </si>
  <si>
    <t>2017 adjusted</t>
  </si>
  <si>
    <t>2020-2021</t>
  </si>
  <si>
    <t>CDBG - Annett</t>
  </si>
  <si>
    <t>Prime: MMP</t>
  </si>
  <si>
    <t>Prime: Savings</t>
  </si>
  <si>
    <t>SBA/Prime ONLY  G3+G4</t>
  </si>
  <si>
    <t>+ General Fund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</si>
</sst>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0.0%"/>
    <numFmt numFmtId="166" formatCode="_(* #,##0.000_);_(* \(#,##0.000\);_(* &quot;-&quot;??_);_(@_)"/>
  </numFmts>
  <fonts count="1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rgb="FF0000FF"/>
      <name val="Aptos Narrow"/>
      <family val="2"/>
      <scheme val="minor"/>
    </font>
    <font>
      <b/>
      <strike/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70C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64">
    <xf numFmtId="0" fontId="0" fillId="0" borderId="0" xfId="0"/>
    <xf numFmtId="14" fontId="4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center" indent="1"/>
    </xf>
    <xf numFmtId="164" fontId="1" fillId="0" borderId="0" xfId="0" applyNumberFormat="1" applyFont="1" applyAlignment="1">
      <alignment horizontal="center" wrapText="1"/>
    </xf>
    <xf numFmtId="0" fontId="1" fillId="0" borderId="9" xfId="0" applyFont="1" applyBorder="1" applyAlignment="1">
      <alignment horizontal="left" vertical="center" inden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 indent="1"/>
    </xf>
    <xf numFmtId="0" fontId="7" fillId="0" borderId="12" xfId="0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 applyAlignment="1">
      <alignment horizontal="left" indent="5"/>
    </xf>
    <xf numFmtId="0" fontId="1" fillId="0" borderId="14" xfId="0" quotePrefix="1" applyFont="1" applyBorder="1" applyAlignment="1">
      <alignment horizontal="center"/>
    </xf>
    <xf numFmtId="41" fontId="0" fillId="0" borderId="14" xfId="0" applyNumberFormat="1" applyBorder="1"/>
    <xf numFmtId="0" fontId="8" fillId="0" borderId="13" xfId="0" applyFont="1" applyBorder="1" applyAlignment="1">
      <alignment horizontal="left" indent="1"/>
    </xf>
    <xf numFmtId="0" fontId="0" fillId="0" borderId="14" xfId="0" applyBorder="1"/>
    <xf numFmtId="41" fontId="8" fillId="0" borderId="14" xfId="0" applyNumberFormat="1" applyFont="1" applyBorder="1"/>
    <xf numFmtId="41" fontId="0" fillId="0" borderId="14" xfId="0" quotePrefix="1" applyNumberFormat="1" applyBorder="1"/>
    <xf numFmtId="0" fontId="8" fillId="0" borderId="15" xfId="0" applyFont="1" applyBorder="1" applyAlignment="1">
      <alignment horizontal="left" indent="1"/>
    </xf>
    <xf numFmtId="41" fontId="0" fillId="0" borderId="16" xfId="0" quotePrefix="1" applyNumberFormat="1" applyBorder="1"/>
    <xf numFmtId="41" fontId="0" fillId="0" borderId="16" xfId="0" applyNumberFormat="1" applyBorder="1"/>
    <xf numFmtId="0" fontId="1" fillId="0" borderId="17" xfId="0" applyFont="1" applyBorder="1" applyAlignment="1">
      <alignment horizontal="left" indent="1"/>
    </xf>
    <xf numFmtId="0" fontId="1" fillId="0" borderId="18" xfId="0" applyFont="1" applyBorder="1"/>
    <xf numFmtId="42" fontId="1" fillId="0" borderId="18" xfId="0" applyNumberFormat="1" applyFont="1" applyBorder="1"/>
    <xf numFmtId="41" fontId="0" fillId="0" borderId="12" xfId="0" applyNumberFormat="1" applyBorder="1"/>
    <xf numFmtId="0" fontId="0" fillId="0" borderId="15" xfId="0" applyBorder="1" applyAlignment="1">
      <alignment horizontal="left" indent="1"/>
    </xf>
    <xf numFmtId="0" fontId="1" fillId="0" borderId="19" xfId="0" applyFont="1" applyBorder="1" applyAlignment="1">
      <alignment horizontal="left" vertical="center"/>
    </xf>
    <xf numFmtId="42" fontId="1" fillId="0" borderId="20" xfId="0" applyNumberFormat="1" applyFont="1" applyBorder="1" applyAlignment="1">
      <alignment vertical="center"/>
    </xf>
    <xf numFmtId="0" fontId="9" fillId="0" borderId="9" xfId="0" applyFont="1" applyBorder="1" applyAlignment="1">
      <alignment horizontal="left" indent="1"/>
    </xf>
    <xf numFmtId="42" fontId="8" fillId="0" borderId="10" xfId="0" applyNumberFormat="1" applyFont="1" applyBorder="1"/>
    <xf numFmtId="41" fontId="8" fillId="0" borderId="12" xfId="0" quotePrefix="1" applyNumberFormat="1" applyFont="1" applyBorder="1"/>
    <xf numFmtId="0" fontId="0" fillId="0" borderId="13" xfId="0" applyBorder="1" applyAlignment="1">
      <alignment horizontal="left" indent="1"/>
    </xf>
    <xf numFmtId="0" fontId="0" fillId="0" borderId="21" xfId="0" applyBorder="1"/>
    <xf numFmtId="43" fontId="1" fillId="0" borderId="22" xfId="0" applyNumberFormat="1" applyFont="1" applyBorder="1"/>
    <xf numFmtId="0" fontId="0" fillId="4" borderId="0" xfId="0" applyFill="1"/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 indent="1"/>
    </xf>
    <xf numFmtId="0" fontId="1" fillId="5" borderId="23" xfId="0" applyFont="1" applyFill="1" applyBorder="1"/>
    <xf numFmtId="0" fontId="0" fillId="5" borderId="23" xfId="0" applyFill="1" applyBorder="1"/>
    <xf numFmtId="14" fontId="0" fillId="5" borderId="23" xfId="0" applyNumberFormat="1" applyFill="1" applyBorder="1"/>
    <xf numFmtId="14" fontId="1" fillId="4" borderId="23" xfId="0" applyNumberFormat="1" applyFont="1" applyFill="1" applyBorder="1"/>
    <xf numFmtId="14" fontId="1" fillId="0" borderId="23" xfId="0" applyNumberFormat="1" applyFont="1" applyBorder="1"/>
    <xf numFmtId="14" fontId="0" fillId="0" borderId="23" xfId="0" applyNumberFormat="1" applyBorder="1"/>
    <xf numFmtId="14" fontId="0" fillId="0" borderId="23" xfId="0" quotePrefix="1" applyNumberFormat="1" applyBorder="1"/>
    <xf numFmtId="0" fontId="0" fillId="0" borderId="18" xfId="0" applyBorder="1" applyAlignment="1">
      <alignment horizontal="center"/>
    </xf>
    <xf numFmtId="0" fontId="1" fillId="6" borderId="23" xfId="0" applyFont="1" applyFill="1" applyBorder="1"/>
    <xf numFmtId="0" fontId="0" fillId="6" borderId="23" xfId="0" applyFill="1" applyBorder="1"/>
    <xf numFmtId="14" fontId="0" fillId="6" borderId="23" xfId="0" applyNumberFormat="1" applyFill="1" applyBorder="1"/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43" fontId="0" fillId="0" borderId="12" xfId="0" applyNumberFormat="1" applyBorder="1"/>
    <xf numFmtId="43" fontId="0" fillId="7" borderId="12" xfId="0" applyNumberFormat="1" applyFill="1" applyBorder="1"/>
    <xf numFmtId="43" fontId="0" fillId="8" borderId="12" xfId="0" applyNumberFormat="1" applyFill="1" applyBorder="1"/>
    <xf numFmtId="0" fontId="0" fillId="9" borderId="12" xfId="0" applyFill="1" applyBorder="1" applyAlignment="1">
      <alignment horizontal="center"/>
    </xf>
    <xf numFmtId="4" fontId="0" fillId="9" borderId="12" xfId="0" applyNumberFormat="1" applyFill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4" xfId="0" applyBorder="1" applyAlignment="1">
      <alignment horizontal="center"/>
    </xf>
    <xf numFmtId="43" fontId="0" fillId="0" borderId="14" xfId="0" applyNumberFormat="1" applyBorder="1"/>
    <xf numFmtId="43" fontId="0" fillId="7" borderId="14" xfId="0" applyNumberFormat="1" applyFill="1" applyBorder="1"/>
    <xf numFmtId="43" fontId="0" fillId="8" borderId="14" xfId="0" applyNumberFormat="1" applyFill="1" applyBorder="1"/>
    <xf numFmtId="4" fontId="0" fillId="0" borderId="14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3" fontId="0" fillId="0" borderId="16" xfId="0" applyNumberFormat="1" applyBorder="1"/>
    <xf numFmtId="43" fontId="0" fillId="7" borderId="16" xfId="0" applyNumberFormat="1" applyFill="1" applyBorder="1"/>
    <xf numFmtId="43" fontId="0" fillId="8" borderId="16" xfId="0" applyNumberFormat="1" applyFill="1" applyBorder="1"/>
    <xf numFmtId="43" fontId="0" fillId="3" borderId="14" xfId="0" applyNumberFormat="1" applyFill="1" applyBorder="1"/>
    <xf numFmtId="43" fontId="0" fillId="0" borderId="22" xfId="0" applyNumberFormat="1" applyBorder="1"/>
    <xf numFmtId="0" fontId="0" fillId="9" borderId="14" xfId="0" applyFill="1" applyBorder="1" applyAlignment="1">
      <alignment horizontal="center"/>
    </xf>
    <xf numFmtId="4" fontId="0" fillId="9" borderId="14" xfId="0" applyNumberFormat="1" applyFill="1" applyBorder="1" applyAlignment="1">
      <alignment horizontal="center"/>
    </xf>
    <xf numFmtId="0" fontId="0" fillId="3" borderId="14" xfId="0" applyFill="1" applyBorder="1"/>
    <xf numFmtId="43" fontId="0" fillId="3" borderId="22" xfId="0" applyNumberFormat="1" applyFill="1" applyBorder="1"/>
    <xf numFmtId="0" fontId="0" fillId="0" borderId="16" xfId="0" applyBorder="1"/>
    <xf numFmtId="43" fontId="0" fillId="10" borderId="14" xfId="0" applyNumberFormat="1" applyFill="1" applyBorder="1"/>
    <xf numFmtId="0" fontId="0" fillId="11" borderId="16" xfId="0" applyFill="1" applyBorder="1"/>
    <xf numFmtId="0" fontId="0" fillId="11" borderId="14" xfId="0" applyFill="1" applyBorder="1"/>
    <xf numFmtId="0" fontId="0" fillId="11" borderId="16" xfId="0" applyFill="1" applyBorder="1" applyAlignment="1">
      <alignment horizontal="right"/>
    </xf>
    <xf numFmtId="4" fontId="0" fillId="0" borderId="16" xfId="0" applyNumberFormat="1" applyBorder="1"/>
    <xf numFmtId="43" fontId="0" fillId="3" borderId="16" xfId="0" applyNumberFormat="1" applyFill="1" applyBorder="1"/>
    <xf numFmtId="0" fontId="0" fillId="0" borderId="16" xfId="0" applyBorder="1" applyAlignment="1">
      <alignment horizontal="right"/>
    </xf>
    <xf numFmtId="0" fontId="0" fillId="0" borderId="16" xfId="0" quotePrefix="1" applyBorder="1"/>
    <xf numFmtId="0" fontId="0" fillId="0" borderId="16" xfId="0" quotePrefix="1" applyBorder="1" applyAlignment="1">
      <alignment horizontal="right"/>
    </xf>
    <xf numFmtId="43" fontId="0" fillId="10" borderId="16" xfId="0" applyNumberFormat="1" applyFill="1" applyBorder="1"/>
    <xf numFmtId="0" fontId="0" fillId="5" borderId="16" xfId="0" applyFill="1" applyBorder="1"/>
    <xf numFmtId="0" fontId="0" fillId="5" borderId="0" xfId="0" applyFill="1"/>
    <xf numFmtId="0" fontId="0" fillId="6" borderId="16" xfId="0" applyFill="1" applyBorder="1"/>
    <xf numFmtId="0" fontId="0" fillId="6" borderId="16" xfId="0" applyFill="1" applyBorder="1" applyAlignment="1">
      <alignment horizontal="right"/>
    </xf>
    <xf numFmtId="0" fontId="0" fillId="6" borderId="0" xfId="0" applyFill="1" applyAlignment="1">
      <alignment horizontal="right"/>
    </xf>
    <xf numFmtId="0" fontId="0" fillId="0" borderId="24" xfId="0" applyBorder="1"/>
    <xf numFmtId="43" fontId="0" fillId="0" borderId="24" xfId="0" applyNumberFormat="1" applyBorder="1"/>
    <xf numFmtId="0" fontId="7" fillId="0" borderId="14" xfId="0" applyFont="1" applyBorder="1"/>
    <xf numFmtId="0" fontId="7" fillId="0" borderId="0" xfId="0" applyFont="1"/>
    <xf numFmtId="0" fontId="11" fillId="0" borderId="3" xfId="0" applyFont="1" applyBorder="1"/>
    <xf numFmtId="0" fontId="12" fillId="0" borderId="2" xfId="0" applyFont="1" applyBorder="1"/>
    <xf numFmtId="14" fontId="13" fillId="0" borderId="1" xfId="0" applyNumberFormat="1" applyFont="1" applyBorder="1" applyAlignment="1">
      <alignment horizontal="left" vertical="center" indent="1"/>
    </xf>
    <xf numFmtId="0" fontId="6" fillId="0" borderId="0" xfId="0" applyFont="1"/>
    <xf numFmtId="0" fontId="14" fillId="0" borderId="4" xfId="0" applyFont="1" applyBorder="1" applyAlignment="1">
      <alignment horizontal="center"/>
    </xf>
    <xf numFmtId="0" fontId="1" fillId="0" borderId="0" xfId="0" applyFont="1"/>
    <xf numFmtId="3" fontId="0" fillId="9" borderId="0" xfId="0" applyNumberFormat="1" applyFill="1"/>
    <xf numFmtId="3" fontId="0" fillId="0" borderId="0" xfId="0" applyNumberFormat="1"/>
    <xf numFmtId="165" fontId="0" fillId="11" borderId="0" xfId="0" applyNumberFormat="1" applyFill="1"/>
    <xf numFmtId="165" fontId="0" fillId="0" borderId="0" xfId="0" applyNumberFormat="1"/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Continuous"/>
    </xf>
    <xf numFmtId="0" fontId="6" fillId="0" borderId="28" xfId="0" applyFont="1" applyBorder="1"/>
    <xf numFmtId="0" fontId="0" fillId="0" borderId="29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42" fontId="2" fillId="0" borderId="20" xfId="0" applyNumberFormat="1" applyFont="1" applyBorder="1" applyAlignment="1">
      <alignment vertical="center"/>
    </xf>
    <xf numFmtId="0" fontId="0" fillId="11" borderId="0" xfId="0" applyFill="1"/>
    <xf numFmtId="0" fontId="4" fillId="2" borderId="1" xfId="0" applyFont="1" applyFill="1" applyBorder="1" applyAlignment="1">
      <alignment horizontal="right" vertical="center"/>
    </xf>
    <xf numFmtId="43" fontId="0" fillId="0" borderId="0" xfId="1" applyFont="1"/>
    <xf numFmtId="166" fontId="0" fillId="0" borderId="0" xfId="1" applyNumberFormat="1" applyFont="1"/>
    <xf numFmtId="43" fontId="6" fillId="0" borderId="0" xfId="0" applyNumberFormat="1" applyFont="1"/>
    <xf numFmtId="43" fontId="6" fillId="0" borderId="0" xfId="1" applyFont="1"/>
    <xf numFmtId="39" fontId="17" fillId="0" borderId="0" xfId="0" quotePrefix="1" applyNumberFormat="1" applyFont="1"/>
    <xf numFmtId="0" fontId="8" fillId="0" borderId="0" xfId="0" applyFont="1"/>
    <xf numFmtId="42" fontId="0" fillId="0" borderId="0" xfId="0" applyNumberFormat="1"/>
    <xf numFmtId="0" fontId="8" fillId="0" borderId="37" xfId="0" applyFont="1" applyBorder="1"/>
    <xf numFmtId="42" fontId="1" fillId="12" borderId="1" xfId="0" applyNumberFormat="1" applyFont="1" applyFill="1" applyBorder="1" applyAlignment="1">
      <alignment horizontal="center"/>
    </xf>
    <xf numFmtId="42" fontId="18" fillId="0" borderId="25" xfId="0" applyNumberFormat="1" applyFont="1" applyBorder="1" applyAlignment="1">
      <alignment vertical="center"/>
    </xf>
    <xf numFmtId="0" fontId="2" fillId="0" borderId="0" xfId="0" applyFont="1"/>
    <xf numFmtId="0" fontId="0" fillId="0" borderId="38" xfId="0" applyBorder="1"/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Continuous"/>
    </xf>
    <xf numFmtId="0" fontId="6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 wrapText="1"/>
    </xf>
    <xf numFmtId="164" fontId="1" fillId="0" borderId="42" xfId="0" applyNumberFormat="1" applyFont="1" applyBorder="1" applyAlignment="1">
      <alignment horizontal="center" wrapText="1"/>
    </xf>
    <xf numFmtId="0" fontId="0" fillId="0" borderId="43" xfId="0" applyBorder="1" applyAlignment="1">
      <alignment horizontal="center"/>
    </xf>
    <xf numFmtId="0" fontId="0" fillId="0" borderId="44" xfId="0" applyBorder="1"/>
    <xf numFmtId="41" fontId="0" fillId="0" borderId="45" xfId="0" applyNumberFormat="1" applyBorder="1"/>
    <xf numFmtId="42" fontId="1" fillId="0" borderId="25" xfId="0" applyNumberFormat="1" applyFont="1" applyBorder="1"/>
    <xf numFmtId="42" fontId="1" fillId="0" borderId="46" xfId="0" applyNumberFormat="1" applyFont="1" applyBorder="1" applyAlignment="1">
      <alignment vertical="center"/>
    </xf>
    <xf numFmtId="42" fontId="8" fillId="0" borderId="43" xfId="0" applyNumberFormat="1" applyFont="1" applyBorder="1"/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right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 indent="1"/>
    </xf>
    <xf numFmtId="42" fontId="1" fillId="0" borderId="48" xfId="0" applyNumberFormat="1" applyFont="1" applyBorder="1" applyAlignment="1">
      <alignment vertical="center"/>
    </xf>
    <xf numFmtId="42" fontId="2" fillId="0" borderId="49" xfId="0" applyNumberFormat="1" applyFont="1" applyBorder="1" applyAlignment="1">
      <alignment vertical="center"/>
    </xf>
    <xf numFmtId="0" fontId="16" fillId="0" borderId="50" xfId="0" applyFont="1" applyBorder="1" applyAlignment="1">
      <alignment horizontal="left" vertical="center" indent="5"/>
    </xf>
    <xf numFmtId="0" fontId="0" fillId="0" borderId="51" xfId="0" applyBorder="1"/>
    <xf numFmtId="0" fontId="16" fillId="0" borderId="52" xfId="0" applyFont="1" applyBorder="1" applyAlignment="1">
      <alignment horizontal="left" vertical="top" indent="5"/>
    </xf>
    <xf numFmtId="0" fontId="0" fillId="0" borderId="6" xfId="0" applyBorder="1"/>
    <xf numFmtId="0" fontId="0" fillId="0" borderId="4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8"/>
  <sheetViews>
    <sheetView tabSelected="1" workbookViewId="0">
      <selection sqref="A1:J33"/>
    </sheetView>
  </sheetViews>
  <sheetFormatPr defaultRowHeight="14.25"/>
  <cols>
    <col min="1" max="1" width="21.25" customWidth="1"/>
    <col min="2" max="2" width="18.875" customWidth="1"/>
    <col min="3" max="3" width="13.625" customWidth="1"/>
    <col min="4" max="4" width="12.875" customWidth="1"/>
    <col min="5" max="5" width="0.25" customWidth="1"/>
    <col min="6" max="8" width="9.125" hidden="1" customWidth="1"/>
    <col min="9" max="9" width="9.875" customWidth="1"/>
    <col min="10" max="10" width="12.75" bestFit="1" customWidth="1"/>
    <col min="11" max="11" width="12.75" hidden="1" customWidth="1"/>
    <col min="12" max="12" width="0" hidden="1" customWidth="1"/>
    <col min="13" max="13" width="80.25" hidden="1" customWidth="1"/>
    <col min="14" max="14" width="0" hidden="1" customWidth="1"/>
    <col min="15" max="17" width="12.25" hidden="1" customWidth="1"/>
    <col min="18" max="18" width="14.625" hidden="1" customWidth="1"/>
    <col min="19" max="19" width="18.875" hidden="1" customWidth="1"/>
    <col min="20" max="20" width="14.125" hidden="1" customWidth="1"/>
    <col min="21" max="26" width="12.25" hidden="1" customWidth="1"/>
    <col min="27" max="30" width="0" hidden="1" customWidth="1"/>
    <col min="31" max="31" width="12.25" hidden="1" customWidth="1"/>
    <col min="32" max="32" width="0" hidden="1" customWidth="1"/>
    <col min="33" max="33" width="12.25" hidden="1" customWidth="1"/>
    <col min="34" max="38" width="0" hidden="1" customWidth="1"/>
  </cols>
  <sheetData>
    <row r="1" spans="1:38" ht="16.5" thickBot="1">
      <c r="C1" s="139" t="s">
        <v>0</v>
      </c>
      <c r="J1" s="140"/>
    </row>
    <row r="2" spans="1:38" ht="27.75" customHeight="1" thickBot="1">
      <c r="A2" s="2"/>
      <c r="B2" s="3"/>
      <c r="C2" s="3" t="s">
        <v>1</v>
      </c>
      <c r="D2" s="3"/>
      <c r="E2" s="3"/>
      <c r="F2" s="3"/>
      <c r="G2" s="3"/>
      <c r="H2" s="3"/>
      <c r="I2" s="3"/>
      <c r="J2" s="141"/>
      <c r="K2" s="3"/>
      <c r="L2" s="114"/>
      <c r="M2" s="127"/>
      <c r="N2" s="127"/>
      <c r="O2" s="127"/>
      <c r="P2" s="127"/>
      <c r="R2" s="45" t="s">
        <v>2</v>
      </c>
      <c r="S2" s="45"/>
      <c r="T2" s="45"/>
      <c r="U2" s="45"/>
    </row>
    <row r="3" spans="1:38" ht="15.75" thickBot="1">
      <c r="A3" s="4"/>
      <c r="B3" s="5"/>
      <c r="C3" s="6" t="s">
        <v>3</v>
      </c>
      <c r="D3" s="5"/>
      <c r="E3" s="5"/>
      <c r="F3" s="5"/>
      <c r="G3" s="5"/>
      <c r="H3" s="5"/>
      <c r="I3" s="5"/>
      <c r="J3" s="142"/>
      <c r="K3" s="5"/>
      <c r="L3" s="115"/>
      <c r="M3" s="128" t="s">
        <v>4</v>
      </c>
      <c r="N3" s="1"/>
      <c r="O3" s="1"/>
      <c r="P3" s="1"/>
      <c r="Q3" s="46"/>
      <c r="R3" s="47" t="s">
        <v>5</v>
      </c>
      <c r="S3" s="47"/>
      <c r="T3" s="47"/>
      <c r="U3" s="47"/>
      <c r="V3" s="11"/>
      <c r="W3" s="11"/>
      <c r="X3" s="11"/>
      <c r="Y3" s="11"/>
      <c r="Z3" s="11"/>
      <c r="AA3" s="11"/>
      <c r="AB3" s="11"/>
      <c r="AC3" s="11"/>
      <c r="AD3" s="47" t="s">
        <v>5</v>
      </c>
      <c r="AE3" s="47"/>
      <c r="AF3" s="47"/>
      <c r="AG3" s="11"/>
      <c r="AH3" s="11"/>
      <c r="AI3" s="11"/>
    </row>
    <row r="4" spans="1:38" ht="18.75" customHeight="1" thickTop="1" thickBot="1">
      <c r="A4" s="4"/>
      <c r="B4" s="5"/>
      <c r="C4" s="6" t="s">
        <v>6</v>
      </c>
      <c r="D4" s="5"/>
      <c r="E4" s="5"/>
      <c r="F4" s="5"/>
      <c r="G4" s="5"/>
      <c r="H4" s="5"/>
      <c r="I4" s="5"/>
      <c r="J4" s="142"/>
      <c r="K4" s="5"/>
      <c r="L4" s="115"/>
      <c r="M4" s="104" t="s">
        <v>7</v>
      </c>
      <c r="Q4" s="48"/>
      <c r="R4" s="49"/>
      <c r="S4" s="50">
        <v>45504</v>
      </c>
      <c r="T4" s="49"/>
      <c r="U4" s="51">
        <v>44773</v>
      </c>
      <c r="V4" s="51">
        <v>44408</v>
      </c>
      <c r="W4" s="52">
        <v>44043</v>
      </c>
      <c r="X4" s="53">
        <v>43677</v>
      </c>
      <c r="Y4" s="54" t="s">
        <v>8</v>
      </c>
      <c r="Z4" s="53">
        <v>42978</v>
      </c>
      <c r="AA4" s="55" t="s">
        <v>9</v>
      </c>
      <c r="AB4" s="56" t="s">
        <v>10</v>
      </c>
      <c r="AC4" s="56"/>
      <c r="AD4" s="57"/>
      <c r="AE4" s="58">
        <v>45504</v>
      </c>
      <c r="AF4" s="57"/>
      <c r="AG4" s="51">
        <v>44773</v>
      </c>
      <c r="AH4" s="51">
        <v>44408</v>
      </c>
      <c r="AI4" s="52">
        <v>44074</v>
      </c>
      <c r="AJ4" s="53">
        <v>43677</v>
      </c>
      <c r="AK4" s="54" t="s">
        <v>8</v>
      </c>
      <c r="AL4" s="53">
        <v>42978</v>
      </c>
    </row>
    <row r="5" spans="1:38" ht="10.5" customHeight="1" thickTop="1">
      <c r="A5" s="7"/>
      <c r="B5" s="8"/>
      <c r="C5" s="8"/>
      <c r="D5" s="9"/>
      <c r="E5" s="9"/>
      <c r="F5" s="9"/>
      <c r="G5" s="9"/>
      <c r="H5" s="9"/>
      <c r="I5" s="9"/>
      <c r="J5" s="143"/>
      <c r="K5" s="9"/>
      <c r="L5" s="116"/>
      <c r="M5" s="129">
        <v>13529323</v>
      </c>
      <c r="Q5" s="59"/>
      <c r="R5" s="60" t="s">
        <v>11</v>
      </c>
      <c r="S5" s="61">
        <v>336002</v>
      </c>
      <c r="T5" s="60"/>
      <c r="U5" s="62">
        <v>459481</v>
      </c>
      <c r="V5" s="62">
        <v>334212</v>
      </c>
      <c r="W5" s="62">
        <v>344232</v>
      </c>
      <c r="X5" s="62">
        <v>355925.77</v>
      </c>
      <c r="Y5" s="63">
        <v>302310</v>
      </c>
      <c r="Z5" s="64">
        <v>263512.62</v>
      </c>
      <c r="AA5" s="60" t="s">
        <v>12</v>
      </c>
      <c r="AB5" s="59" t="s">
        <v>13</v>
      </c>
      <c r="AC5" s="59"/>
      <c r="AD5" s="65" t="s">
        <v>14</v>
      </c>
      <c r="AE5" s="66">
        <v>228104</v>
      </c>
      <c r="AF5" s="65"/>
      <c r="AG5" s="62">
        <v>153463</v>
      </c>
      <c r="AH5" s="62">
        <v>211182</v>
      </c>
      <c r="AI5" s="62">
        <v>192308</v>
      </c>
      <c r="AJ5" s="62">
        <v>190337.54</v>
      </c>
      <c r="AK5" s="63">
        <v>174792</v>
      </c>
      <c r="AL5" s="64">
        <v>111865.52</v>
      </c>
    </row>
    <row r="6" spans="1:38" ht="39.75" customHeight="1">
      <c r="A6" s="10"/>
      <c r="B6" s="11"/>
      <c r="C6" s="12" t="s">
        <v>15</v>
      </c>
      <c r="D6" s="12" t="s">
        <v>16</v>
      </c>
      <c r="E6" s="12" t="s">
        <v>17</v>
      </c>
      <c r="F6" s="12" t="s">
        <v>18</v>
      </c>
      <c r="G6" s="12" t="s">
        <v>19</v>
      </c>
      <c r="H6" s="12" t="s">
        <v>20</v>
      </c>
      <c r="I6" s="12" t="s">
        <v>17</v>
      </c>
      <c r="J6" s="144" t="s">
        <v>21</v>
      </c>
      <c r="K6" s="12"/>
      <c r="L6" s="117"/>
      <c r="M6" s="130">
        <v>7.5</v>
      </c>
      <c r="Q6" s="67"/>
      <c r="R6" s="68" t="s">
        <v>22</v>
      </c>
      <c r="S6" s="68"/>
      <c r="T6" s="68"/>
      <c r="U6" s="69">
        <v>0</v>
      </c>
      <c r="V6" s="69">
        <v>0</v>
      </c>
      <c r="W6" s="69">
        <v>0</v>
      </c>
      <c r="X6" s="69">
        <v>0</v>
      </c>
      <c r="Y6" s="70">
        <v>0</v>
      </c>
      <c r="Z6" s="71">
        <v>37</v>
      </c>
      <c r="AA6" s="68" t="s">
        <v>12</v>
      </c>
      <c r="AB6" s="67" t="s">
        <v>23</v>
      </c>
      <c r="AC6" s="67"/>
      <c r="AD6" s="68" t="s">
        <v>24</v>
      </c>
      <c r="AE6" s="72">
        <v>15013</v>
      </c>
      <c r="AF6" s="68"/>
      <c r="AG6" s="69" t="s">
        <v>25</v>
      </c>
      <c r="AH6" s="69">
        <v>14953</v>
      </c>
      <c r="AI6" s="69">
        <v>14957</v>
      </c>
      <c r="AJ6" s="69">
        <v>14973.84</v>
      </c>
      <c r="AK6" s="70">
        <v>0</v>
      </c>
      <c r="AL6" s="71">
        <v>0</v>
      </c>
    </row>
    <row r="7" spans="1:38" ht="15.75" thickBot="1">
      <c r="A7" s="13"/>
      <c r="C7" s="14"/>
      <c r="D7" s="14" t="s">
        <v>26</v>
      </c>
      <c r="E7" s="14"/>
      <c r="F7" s="14"/>
      <c r="G7" s="14"/>
      <c r="H7" s="14"/>
      <c r="I7" s="14"/>
      <c r="J7" s="145"/>
      <c r="K7" s="14"/>
      <c r="L7" s="118"/>
      <c r="M7" s="131">
        <f>+M5*M6/1000</f>
        <v>101469.9225</v>
      </c>
      <c r="N7" s="107">
        <v>0.95</v>
      </c>
      <c r="O7" s="132">
        <f>+M7*N7</f>
        <v>96396.426374999995</v>
      </c>
      <c r="P7" s="107"/>
      <c r="Q7" s="67"/>
      <c r="R7" s="68" t="s">
        <v>27</v>
      </c>
      <c r="S7" s="72">
        <v>59848</v>
      </c>
      <c r="T7" s="68"/>
      <c r="U7" s="69">
        <v>54162</v>
      </c>
      <c r="V7" s="69">
        <v>53997</v>
      </c>
      <c r="W7" s="69">
        <v>53889</v>
      </c>
      <c r="X7" s="69">
        <v>53082.92</v>
      </c>
      <c r="Y7" s="70">
        <v>51740</v>
      </c>
      <c r="Z7" s="71">
        <v>50928.800000000003</v>
      </c>
      <c r="AA7" s="68"/>
      <c r="AB7" s="67" t="s">
        <v>28</v>
      </c>
      <c r="AC7" s="67"/>
      <c r="AD7" s="68" t="s">
        <v>29</v>
      </c>
      <c r="AE7" s="72">
        <v>26849.9</v>
      </c>
      <c r="AF7" s="68"/>
      <c r="AG7" s="69">
        <v>25110</v>
      </c>
      <c r="AH7" s="69">
        <v>23836</v>
      </c>
      <c r="AI7" s="69">
        <v>20022</v>
      </c>
      <c r="AJ7" s="69">
        <v>19962.95</v>
      </c>
      <c r="AK7" s="70">
        <v>0</v>
      </c>
      <c r="AL7" s="71">
        <v>0</v>
      </c>
    </row>
    <row r="8" spans="1:38" ht="15.75" thickBot="1">
      <c r="A8" s="15" t="s">
        <v>30</v>
      </c>
      <c r="B8" s="16"/>
      <c r="C8" s="17"/>
      <c r="D8" s="17"/>
      <c r="E8" s="17"/>
      <c r="F8" s="17"/>
      <c r="G8" s="17"/>
      <c r="H8" s="17"/>
      <c r="I8" s="17"/>
      <c r="J8" s="146"/>
      <c r="K8" s="17"/>
      <c r="L8" s="119"/>
      <c r="M8" s="109">
        <v>2022</v>
      </c>
      <c r="N8" s="109">
        <v>2020</v>
      </c>
      <c r="O8" s="109"/>
      <c r="P8" s="109">
        <v>2020</v>
      </c>
      <c r="Q8" s="67"/>
      <c r="R8" s="68" t="s">
        <v>31</v>
      </c>
      <c r="S8" s="73">
        <v>13942</v>
      </c>
      <c r="T8" s="74"/>
      <c r="U8" s="75">
        <v>12617.37</v>
      </c>
      <c r="V8" s="75">
        <v>12578</v>
      </c>
      <c r="W8" s="75">
        <v>12554</v>
      </c>
      <c r="X8" s="75">
        <v>12365.82</v>
      </c>
      <c r="Y8" s="76">
        <v>12053</v>
      </c>
      <c r="Z8" s="77">
        <v>11864</v>
      </c>
      <c r="AA8" s="68"/>
      <c r="AB8" s="67" t="s">
        <v>32</v>
      </c>
      <c r="AC8" s="67"/>
      <c r="AD8" s="68" t="s">
        <v>33</v>
      </c>
      <c r="AE8" s="68"/>
      <c r="AF8" s="68"/>
      <c r="AG8" s="78">
        <v>0</v>
      </c>
      <c r="AH8" s="78">
        <v>0</v>
      </c>
      <c r="AI8" s="69">
        <v>0</v>
      </c>
      <c r="AJ8" s="69">
        <v>0</v>
      </c>
      <c r="AK8" s="70"/>
      <c r="AL8" s="71">
        <v>60</v>
      </c>
    </row>
    <row r="9" spans="1:38" ht="15.75" thickTop="1">
      <c r="A9" s="18" t="s">
        <v>34</v>
      </c>
      <c r="B9" s="19" t="s">
        <v>35</v>
      </c>
      <c r="C9" s="20"/>
      <c r="D9" s="21"/>
      <c r="E9" s="21"/>
      <c r="F9" s="21"/>
      <c r="G9" s="21"/>
      <c r="H9" s="21"/>
      <c r="I9" s="21"/>
      <c r="J9" s="147"/>
      <c r="K9" s="21"/>
      <c r="L9" s="120"/>
      <c r="M9" s="110">
        <v>563375</v>
      </c>
      <c r="N9" s="110">
        <v>520251</v>
      </c>
      <c r="O9" s="110"/>
      <c r="P9" s="110">
        <v>531090</v>
      </c>
      <c r="Q9" s="26"/>
      <c r="R9" s="26"/>
      <c r="S9" s="79">
        <f t="shared" ref="S9:Z9" si="0">SUM(S5:S8)</f>
        <v>409792</v>
      </c>
      <c r="T9" s="21"/>
      <c r="U9" s="79">
        <f t="shared" si="0"/>
        <v>526260.37</v>
      </c>
      <c r="V9" s="79">
        <f t="shared" si="0"/>
        <v>400787</v>
      </c>
      <c r="W9" s="79">
        <f t="shared" si="0"/>
        <v>410675</v>
      </c>
      <c r="X9" s="79">
        <f t="shared" si="0"/>
        <v>421374.51</v>
      </c>
      <c r="Y9" s="79">
        <f t="shared" si="0"/>
        <v>366103</v>
      </c>
      <c r="Z9" s="79">
        <f t="shared" si="0"/>
        <v>326342.42</v>
      </c>
      <c r="AA9" s="68"/>
      <c r="AB9" s="67" t="s">
        <v>36</v>
      </c>
      <c r="AC9" s="67"/>
      <c r="AD9" s="80" t="s">
        <v>37</v>
      </c>
      <c r="AE9" s="81">
        <v>237601</v>
      </c>
      <c r="AF9" s="80"/>
      <c r="AG9" s="78">
        <v>215026</v>
      </c>
      <c r="AH9" s="78">
        <v>214374</v>
      </c>
      <c r="AI9" s="78">
        <v>213945</v>
      </c>
      <c r="AJ9" s="69">
        <v>210743.56</v>
      </c>
      <c r="AK9" s="70">
        <v>205414</v>
      </c>
      <c r="AL9" s="71">
        <v>202191.66</v>
      </c>
    </row>
    <row r="10" spans="1:38" ht="15.75" thickBot="1">
      <c r="A10" s="22" t="s">
        <v>38</v>
      </c>
      <c r="B10" s="23">
        <v>8.5</v>
      </c>
      <c r="C10" s="24">
        <v>125082</v>
      </c>
      <c r="D10" s="24">
        <v>0</v>
      </c>
      <c r="E10" s="24">
        <v>0</v>
      </c>
      <c r="F10" s="24"/>
      <c r="G10" s="24"/>
      <c r="H10" s="24">
        <v>0</v>
      </c>
      <c r="I10" s="24"/>
      <c r="J10" s="148">
        <f>SUM(C10:I10)</f>
        <v>125082</v>
      </c>
      <c r="K10" s="24"/>
      <c r="L10" s="121"/>
      <c r="M10" s="112">
        <f>(+M9/N9)-1</f>
        <v>8.2890758499262862E-2</v>
      </c>
      <c r="N10" s="112">
        <f>(+N9/P9)-1</f>
        <v>-2.0408970231034274E-2</v>
      </c>
      <c r="O10" s="112"/>
      <c r="P10" s="112" t="e">
        <f>(+P9/Q9)-1</f>
        <v>#DIV/0!</v>
      </c>
      <c r="Q10" s="26"/>
      <c r="R10" s="26"/>
      <c r="S10" s="26"/>
      <c r="T10" s="26"/>
      <c r="U10" s="69"/>
      <c r="V10" s="69"/>
      <c r="W10" s="69"/>
      <c r="X10" s="69"/>
      <c r="Y10" s="69"/>
      <c r="Z10" s="69"/>
      <c r="AA10" s="68"/>
      <c r="AB10" s="67" t="s">
        <v>39</v>
      </c>
      <c r="AC10" s="67"/>
      <c r="AD10" s="68" t="s">
        <v>40</v>
      </c>
      <c r="AE10" s="72">
        <v>17075</v>
      </c>
      <c r="AF10" s="68"/>
      <c r="AG10" s="78">
        <v>15453</v>
      </c>
      <c r="AH10" s="69">
        <v>15406</v>
      </c>
      <c r="AI10" s="78">
        <v>15375</v>
      </c>
      <c r="AJ10" s="69">
        <v>15145.32</v>
      </c>
      <c r="AK10" s="70">
        <v>0</v>
      </c>
      <c r="AL10" s="71">
        <v>0</v>
      </c>
    </row>
    <row r="11" spans="1:38" ht="15.75" thickTop="1">
      <c r="A11" s="25" t="s">
        <v>41</v>
      </c>
      <c r="B11" s="26"/>
      <c r="C11" s="24">
        <v>0</v>
      </c>
      <c r="D11" s="24">
        <v>246500</v>
      </c>
      <c r="E11" s="24">
        <v>0</v>
      </c>
      <c r="F11" s="24"/>
      <c r="G11" s="24"/>
      <c r="H11" s="24">
        <v>0</v>
      </c>
      <c r="I11" s="24"/>
      <c r="J11" s="148">
        <f t="shared" ref="J11:J20" si="1">SUM(C11:I11)</f>
        <v>246500</v>
      </c>
      <c r="K11" s="24"/>
      <c r="L11" s="121"/>
      <c r="M11" s="109" t="s">
        <v>42</v>
      </c>
      <c r="N11" s="133"/>
      <c r="O11" s="133"/>
      <c r="P11" s="133"/>
      <c r="Q11" s="26"/>
      <c r="R11" s="26"/>
      <c r="S11" s="26"/>
      <c r="T11" s="26"/>
      <c r="U11" s="69"/>
      <c r="V11" s="69"/>
      <c r="W11" s="69"/>
      <c r="X11" s="69"/>
      <c r="Y11" s="69"/>
      <c r="Z11" s="69"/>
      <c r="AA11" s="68" t="s">
        <v>12</v>
      </c>
      <c r="AB11" s="82"/>
      <c r="AC11" s="82"/>
      <c r="AD11" s="26"/>
      <c r="AE11" s="83">
        <f t="shared" ref="AE11:AL11" si="2">SUM(AE5:AE10)</f>
        <v>524642.9</v>
      </c>
      <c r="AF11" s="21"/>
      <c r="AG11" s="83">
        <f t="shared" si="2"/>
        <v>409052</v>
      </c>
      <c r="AH11" s="79">
        <f t="shared" si="2"/>
        <v>479751</v>
      </c>
      <c r="AI11" s="83">
        <f t="shared" si="2"/>
        <v>456607</v>
      </c>
      <c r="AJ11" s="79">
        <f t="shared" si="2"/>
        <v>451163.21</v>
      </c>
      <c r="AK11" s="79">
        <f t="shared" si="2"/>
        <v>380206</v>
      </c>
      <c r="AL11" s="79">
        <f t="shared" si="2"/>
        <v>314117.18</v>
      </c>
    </row>
    <row r="12" spans="1:38">
      <c r="A12" s="25" t="s">
        <v>43</v>
      </c>
      <c r="B12" s="27"/>
      <c r="C12" s="27">
        <v>3935</v>
      </c>
      <c r="D12" s="24">
        <v>0</v>
      </c>
      <c r="E12" s="24">
        <v>0</v>
      </c>
      <c r="F12" s="24"/>
      <c r="G12" s="24"/>
      <c r="H12" s="24">
        <v>0</v>
      </c>
      <c r="I12" s="24"/>
      <c r="J12" s="148">
        <v>3935</v>
      </c>
      <c r="K12" s="24"/>
      <c r="L12" s="121"/>
      <c r="M12" s="134" t="s">
        <v>44</v>
      </c>
      <c r="Q12" s="84"/>
      <c r="R12" s="84"/>
      <c r="S12" s="84"/>
      <c r="T12" s="84"/>
      <c r="U12" s="75"/>
      <c r="V12" s="75"/>
      <c r="W12" s="75"/>
      <c r="X12" s="75"/>
      <c r="Y12" s="75"/>
      <c r="Z12" s="75"/>
      <c r="AA12" s="68" t="s">
        <v>12</v>
      </c>
      <c r="AB12" s="82"/>
      <c r="AC12" s="82"/>
      <c r="AD12" s="26"/>
      <c r="AE12" s="26"/>
      <c r="AF12" s="26"/>
      <c r="AG12" s="78"/>
      <c r="AH12" s="69"/>
      <c r="AI12" s="78"/>
      <c r="AJ12" s="69"/>
      <c r="AK12" s="69"/>
      <c r="AL12" s="69"/>
    </row>
    <row r="13" spans="1:38">
      <c r="A13" s="25" t="s">
        <v>45</v>
      </c>
      <c r="B13" s="28"/>
      <c r="C13" s="28">
        <v>101000</v>
      </c>
      <c r="D13" s="24">
        <v>0</v>
      </c>
      <c r="E13" s="24">
        <v>0</v>
      </c>
      <c r="F13" s="24"/>
      <c r="G13" s="24"/>
      <c r="H13" s="24">
        <v>0</v>
      </c>
      <c r="I13" s="24"/>
      <c r="J13" s="148">
        <f t="shared" si="1"/>
        <v>101000</v>
      </c>
      <c r="K13" s="24"/>
      <c r="L13" s="121"/>
      <c r="M13" s="134"/>
      <c r="Q13" s="84"/>
      <c r="R13" s="84"/>
      <c r="S13" s="75">
        <f t="shared" ref="S13:Z13" si="3">+S7+S8</f>
        <v>73790</v>
      </c>
      <c r="T13" s="84"/>
      <c r="U13" s="75">
        <f t="shared" si="3"/>
        <v>66779.37</v>
      </c>
      <c r="V13" s="75">
        <f t="shared" si="3"/>
        <v>66575</v>
      </c>
      <c r="W13" s="75">
        <f t="shared" si="3"/>
        <v>66443</v>
      </c>
      <c r="X13" s="75">
        <f t="shared" si="3"/>
        <v>65448.74</v>
      </c>
      <c r="Y13" s="75">
        <f t="shared" si="3"/>
        <v>63793</v>
      </c>
      <c r="Z13" s="75">
        <f t="shared" si="3"/>
        <v>62792.800000000003</v>
      </c>
      <c r="AA13" s="68" t="s">
        <v>12</v>
      </c>
      <c r="AB13" s="26"/>
      <c r="AC13" s="26"/>
      <c r="AD13" s="26" t="s">
        <v>46</v>
      </c>
      <c r="AE13" s="78">
        <f t="shared" ref="AE13:AL13" si="4">+AE9</f>
        <v>237601</v>
      </c>
      <c r="AF13" s="26"/>
      <c r="AG13" s="78">
        <f t="shared" si="4"/>
        <v>215026</v>
      </c>
      <c r="AH13" s="78">
        <f t="shared" si="4"/>
        <v>214374</v>
      </c>
      <c r="AI13" s="78">
        <f t="shared" si="4"/>
        <v>213945</v>
      </c>
      <c r="AJ13" s="85">
        <f t="shared" si="4"/>
        <v>210743.56</v>
      </c>
      <c r="AK13" s="69">
        <f t="shared" si="4"/>
        <v>205414</v>
      </c>
      <c r="AL13" s="69">
        <f t="shared" si="4"/>
        <v>202191.66</v>
      </c>
    </row>
    <row r="14" spans="1:38">
      <c r="A14" s="25" t="s">
        <v>47</v>
      </c>
      <c r="B14" s="28"/>
      <c r="C14" s="28">
        <v>2560</v>
      </c>
      <c r="D14" s="24">
        <v>0</v>
      </c>
      <c r="E14" s="24">
        <v>0</v>
      </c>
      <c r="F14" s="24"/>
      <c r="G14" s="24"/>
      <c r="H14" s="24">
        <v>0</v>
      </c>
      <c r="I14" s="24"/>
      <c r="J14" s="148">
        <f t="shared" si="1"/>
        <v>2560</v>
      </c>
      <c r="K14" s="24"/>
      <c r="L14" s="121"/>
      <c r="M14" s="134" t="s">
        <v>48</v>
      </c>
      <c r="Q14" s="86"/>
      <c r="R14" s="86"/>
      <c r="S14" s="75">
        <v>15335</v>
      </c>
      <c r="T14" s="86"/>
      <c r="U14" s="75">
        <v>36483</v>
      </c>
      <c r="V14" s="75">
        <v>-14510</v>
      </c>
      <c r="W14" s="75">
        <v>-74241</v>
      </c>
      <c r="X14" s="75">
        <v>-68771</v>
      </c>
      <c r="Y14" s="76">
        <v>-28111</v>
      </c>
      <c r="Z14" s="77">
        <v>-9157</v>
      </c>
      <c r="AA14" s="68" t="s">
        <v>12</v>
      </c>
      <c r="AB14" s="87"/>
      <c r="AC14" s="86"/>
      <c r="AD14" s="88" t="s">
        <v>49</v>
      </c>
      <c r="AE14" s="69">
        <v>-40440</v>
      </c>
      <c r="AF14" s="88"/>
      <c r="AG14" s="69">
        <v>40413</v>
      </c>
      <c r="AH14" s="69">
        <v>41396</v>
      </c>
      <c r="AI14" s="69">
        <v>-23191</v>
      </c>
      <c r="AJ14" s="69">
        <v>-24167</v>
      </c>
      <c r="AK14" s="70">
        <v>-18836</v>
      </c>
      <c r="AL14" s="71">
        <v>-11802</v>
      </c>
    </row>
    <row r="15" spans="1:38">
      <c r="A15" s="25" t="s">
        <v>50</v>
      </c>
      <c r="B15" s="24"/>
      <c r="C15" s="24">
        <v>25000</v>
      </c>
      <c r="D15" s="24">
        <v>0</v>
      </c>
      <c r="E15" s="24">
        <v>0</v>
      </c>
      <c r="F15" s="24"/>
      <c r="G15" s="24"/>
      <c r="H15" s="24">
        <v>0</v>
      </c>
      <c r="I15" s="24"/>
      <c r="J15" s="148">
        <f t="shared" si="1"/>
        <v>25000</v>
      </c>
      <c r="K15" s="24"/>
      <c r="L15" s="121"/>
      <c r="M15" s="134" t="s">
        <v>51</v>
      </c>
      <c r="Q15" s="84"/>
      <c r="R15" s="84"/>
      <c r="S15" s="89">
        <v>145500</v>
      </c>
      <c r="T15" s="84"/>
      <c r="U15" s="75">
        <v>-145000</v>
      </c>
      <c r="V15" s="75">
        <v>-145000</v>
      </c>
      <c r="W15" s="75">
        <v>-145000</v>
      </c>
      <c r="X15" s="75">
        <v>-145000</v>
      </c>
      <c r="Y15" s="76">
        <v>-140000</v>
      </c>
      <c r="Z15" s="90">
        <v>-150000</v>
      </c>
      <c r="AA15" s="68" t="s">
        <v>12</v>
      </c>
      <c r="AB15" s="26"/>
      <c r="AC15" s="84"/>
      <c r="AD15" s="91" t="s">
        <v>52</v>
      </c>
      <c r="AE15" s="75">
        <v>-130000</v>
      </c>
      <c r="AF15" s="91"/>
      <c r="AG15" s="75">
        <v>-130000</v>
      </c>
      <c r="AH15" s="75">
        <v>-130000</v>
      </c>
      <c r="AI15" s="75">
        <v>-130000</v>
      </c>
      <c r="AJ15" s="75">
        <v>-125000</v>
      </c>
      <c r="AK15" s="76">
        <v>-120000</v>
      </c>
      <c r="AL15" s="77">
        <v>-90000</v>
      </c>
    </row>
    <row r="16" spans="1:38" ht="15" thickBot="1">
      <c r="A16" s="25" t="s">
        <v>53</v>
      </c>
      <c r="B16" s="24"/>
      <c r="C16" s="24">
        <v>2500</v>
      </c>
      <c r="D16" s="24">
        <v>0</v>
      </c>
      <c r="E16" s="24">
        <v>0</v>
      </c>
      <c r="F16" s="24"/>
      <c r="G16" s="24"/>
      <c r="H16" s="24">
        <v>0</v>
      </c>
      <c r="I16" s="24"/>
      <c r="J16" s="148">
        <f t="shared" si="1"/>
        <v>2500</v>
      </c>
      <c r="K16" s="24"/>
      <c r="L16" s="121"/>
      <c r="M16" s="134" t="s">
        <v>54</v>
      </c>
      <c r="Q16" s="92"/>
      <c r="R16" s="84"/>
      <c r="S16" s="75">
        <f t="shared" ref="S16:Z16" si="5">+S5</f>
        <v>336002</v>
      </c>
      <c r="T16" s="84"/>
      <c r="U16" s="75">
        <f t="shared" si="5"/>
        <v>459481</v>
      </c>
      <c r="V16" s="75">
        <f t="shared" si="5"/>
        <v>334212</v>
      </c>
      <c r="W16" s="75">
        <f t="shared" si="5"/>
        <v>344232</v>
      </c>
      <c r="X16" s="75">
        <f t="shared" si="5"/>
        <v>355925.77</v>
      </c>
      <c r="Y16" s="75">
        <f t="shared" si="5"/>
        <v>302310</v>
      </c>
      <c r="Z16" s="90">
        <f t="shared" si="5"/>
        <v>263512.62</v>
      </c>
      <c r="AA16" s="68" t="s">
        <v>12</v>
      </c>
      <c r="AB16" s="26"/>
      <c r="AC16" s="84"/>
      <c r="AD16" s="93" t="s">
        <v>55</v>
      </c>
      <c r="AE16" s="94">
        <f t="shared" ref="AE16:AL16" si="6">+AE5</f>
        <v>228104</v>
      </c>
      <c r="AF16" s="93"/>
      <c r="AG16" s="94">
        <f t="shared" si="6"/>
        <v>153463</v>
      </c>
      <c r="AH16" s="94">
        <f t="shared" si="6"/>
        <v>211182</v>
      </c>
      <c r="AI16" s="94">
        <f t="shared" si="6"/>
        <v>192308</v>
      </c>
      <c r="AJ16" s="94">
        <f t="shared" si="6"/>
        <v>190337.54</v>
      </c>
      <c r="AK16" s="75">
        <f t="shared" si="6"/>
        <v>174792</v>
      </c>
      <c r="AL16" s="75">
        <f t="shared" si="6"/>
        <v>111865.52</v>
      </c>
    </row>
    <row r="17" spans="1:38" ht="15.75" thickTop="1">
      <c r="A17" s="29" t="s">
        <v>56</v>
      </c>
      <c r="B17" s="30"/>
      <c r="C17" s="31">
        <v>132450</v>
      </c>
      <c r="D17" s="31">
        <v>0</v>
      </c>
      <c r="E17" s="24">
        <v>0</v>
      </c>
      <c r="F17" s="31"/>
      <c r="G17" s="31"/>
      <c r="H17" s="31">
        <v>0</v>
      </c>
      <c r="I17" s="31"/>
      <c r="J17" s="148">
        <f t="shared" si="1"/>
        <v>132450</v>
      </c>
      <c r="K17" s="31"/>
      <c r="L17" s="122"/>
      <c r="M17" s="134" t="s">
        <v>57</v>
      </c>
      <c r="Q17" s="95"/>
      <c r="R17" s="95"/>
      <c r="S17" s="44">
        <f t="shared" ref="S17:Z17" si="7">SUM(S13:S16)</f>
        <v>570627</v>
      </c>
      <c r="T17" s="96"/>
      <c r="U17" s="44">
        <f t="shared" si="7"/>
        <v>417743.37</v>
      </c>
      <c r="V17" s="44">
        <f t="shared" si="7"/>
        <v>241277</v>
      </c>
      <c r="W17" s="44">
        <f t="shared" si="7"/>
        <v>191434</v>
      </c>
      <c r="X17" s="44">
        <f t="shared" si="7"/>
        <v>207603.51</v>
      </c>
      <c r="Y17" s="44">
        <f t="shared" si="7"/>
        <v>197992</v>
      </c>
      <c r="Z17" s="44">
        <f t="shared" si="7"/>
        <v>167148.41999999998</v>
      </c>
      <c r="AA17" s="74"/>
      <c r="AB17" s="97"/>
      <c r="AC17" s="97"/>
      <c r="AD17" s="98" t="s">
        <v>5</v>
      </c>
      <c r="AE17" s="44">
        <f t="shared" ref="AE17:AL17" si="8">SUM(AE13:AE16)</f>
        <v>295265</v>
      </c>
      <c r="AF17" s="99"/>
      <c r="AG17" s="44">
        <f t="shared" si="8"/>
        <v>278902</v>
      </c>
      <c r="AH17" s="44">
        <f t="shared" si="8"/>
        <v>336952</v>
      </c>
      <c r="AI17" s="44">
        <f t="shared" si="8"/>
        <v>253062</v>
      </c>
      <c r="AJ17" s="44">
        <f t="shared" si="8"/>
        <v>251914.1</v>
      </c>
      <c r="AK17" s="44">
        <f t="shared" si="8"/>
        <v>241370</v>
      </c>
      <c r="AL17" s="44">
        <f t="shared" si="8"/>
        <v>212255.18</v>
      </c>
    </row>
    <row r="18" spans="1:38" ht="15">
      <c r="A18" s="32" t="s">
        <v>58</v>
      </c>
      <c r="B18" s="33"/>
      <c r="C18" s="34">
        <f>SUM(C9:C17)</f>
        <v>392527</v>
      </c>
      <c r="D18" s="34">
        <f t="shared" ref="D18:J18" si="9">SUM(D9:D17)</f>
        <v>246500</v>
      </c>
      <c r="E18" s="34">
        <f t="shared" si="9"/>
        <v>0</v>
      </c>
      <c r="F18" s="34">
        <f t="shared" si="9"/>
        <v>0</v>
      </c>
      <c r="G18" s="34">
        <f t="shared" si="9"/>
        <v>0</v>
      </c>
      <c r="H18" s="34">
        <f t="shared" si="9"/>
        <v>0</v>
      </c>
      <c r="I18" s="34">
        <f>SUM(I9:I17)</f>
        <v>0</v>
      </c>
      <c r="J18" s="149">
        <f t="shared" si="9"/>
        <v>639027</v>
      </c>
      <c r="K18" s="34"/>
      <c r="L18" s="123"/>
      <c r="M18" s="134" t="s">
        <v>53</v>
      </c>
      <c r="Q18" s="100"/>
      <c r="R18" s="100"/>
      <c r="S18" s="100"/>
      <c r="T18" s="100"/>
      <c r="U18" s="101"/>
      <c r="V18" s="101"/>
      <c r="W18" s="101"/>
      <c r="X18" s="101"/>
      <c r="Y18" s="101"/>
      <c r="Z18" s="101"/>
      <c r="AA18" s="100"/>
      <c r="AB18" s="100"/>
      <c r="AC18" s="100"/>
      <c r="AD18" s="100"/>
      <c r="AE18" s="100"/>
      <c r="AF18" s="100"/>
      <c r="AG18" s="101"/>
      <c r="AH18" s="101"/>
      <c r="AI18" s="101"/>
      <c r="AJ18" s="101"/>
      <c r="AK18" s="101"/>
      <c r="AL18" s="101"/>
    </row>
    <row r="19" spans="1:38" ht="15">
      <c r="A19" s="18" t="s">
        <v>59</v>
      </c>
      <c r="B19" s="35"/>
      <c r="C19" s="35">
        <v>-40440</v>
      </c>
      <c r="D19" s="35">
        <v>15335</v>
      </c>
      <c r="E19" s="35">
        <v>0</v>
      </c>
      <c r="F19" s="35"/>
      <c r="G19" s="35"/>
      <c r="H19" s="35"/>
      <c r="I19" s="35"/>
      <c r="J19" s="148">
        <f t="shared" si="1"/>
        <v>-25105</v>
      </c>
      <c r="K19" s="35"/>
      <c r="L19" s="120"/>
      <c r="M19" t="s">
        <v>60</v>
      </c>
    </row>
    <row r="20" spans="1:38" ht="15" thickBot="1">
      <c r="A20" s="36" t="s">
        <v>5</v>
      </c>
      <c r="B20" s="31"/>
      <c r="C20" s="30">
        <v>570627</v>
      </c>
      <c r="D20" s="30">
        <v>295265</v>
      </c>
      <c r="E20" s="24">
        <v>0</v>
      </c>
      <c r="F20" s="31"/>
      <c r="G20" s="31"/>
      <c r="H20" s="31"/>
      <c r="I20" s="31"/>
      <c r="J20" s="148">
        <f t="shared" si="1"/>
        <v>865892</v>
      </c>
      <c r="K20" s="31"/>
      <c r="L20" s="122"/>
      <c r="Q20" s="103"/>
      <c r="AA20" s="102" t="s">
        <v>61</v>
      </c>
    </row>
    <row r="21" spans="1:38" ht="16.5" thickTop="1" thickBot="1">
      <c r="A21" s="37" t="s">
        <v>62</v>
      </c>
      <c r="B21" s="38"/>
      <c r="C21" s="38">
        <f t="shared" ref="C21" si="10">SUM(C18:C20)</f>
        <v>922714</v>
      </c>
      <c r="D21" s="38">
        <f t="shared" ref="D21:J21" si="11">SUM(D18:D20)</f>
        <v>557100</v>
      </c>
      <c r="E21" s="38">
        <f t="shared" si="11"/>
        <v>0</v>
      </c>
      <c r="F21" s="38">
        <f t="shared" si="11"/>
        <v>0</v>
      </c>
      <c r="G21" s="38">
        <f t="shared" si="11"/>
        <v>0</v>
      </c>
      <c r="H21" s="38">
        <f t="shared" si="11"/>
        <v>0</v>
      </c>
      <c r="I21" s="38">
        <f t="shared" si="11"/>
        <v>0</v>
      </c>
      <c r="J21" s="150">
        <f t="shared" si="11"/>
        <v>1479814</v>
      </c>
      <c r="K21" s="38"/>
      <c r="L21" s="124"/>
    </row>
    <row r="22" spans="1:38" ht="15">
      <c r="A22" s="39" t="s">
        <v>63</v>
      </c>
      <c r="B22" s="40"/>
      <c r="C22" s="40"/>
      <c r="D22" s="40"/>
      <c r="E22" s="40"/>
      <c r="F22" s="40"/>
      <c r="G22" s="40"/>
      <c r="H22" s="40"/>
      <c r="I22" s="40"/>
      <c r="J22" s="151"/>
      <c r="K22" s="40"/>
      <c r="L22" s="119"/>
      <c r="M22" t="s">
        <v>64</v>
      </c>
    </row>
    <row r="23" spans="1:38" ht="15" thickBot="1">
      <c r="A23" s="18" t="s">
        <v>65</v>
      </c>
      <c r="B23" s="41"/>
      <c r="C23" s="41">
        <v>127505</v>
      </c>
      <c r="D23" s="35">
        <v>232400</v>
      </c>
      <c r="E23" s="35">
        <v>0</v>
      </c>
      <c r="F23" s="35"/>
      <c r="G23" s="35"/>
      <c r="H23" s="35">
        <v>0</v>
      </c>
      <c r="I23" s="35"/>
      <c r="J23" s="148">
        <f t="shared" ref="J23:J30" si="12">SUM(C23:I23)</f>
        <v>359905</v>
      </c>
      <c r="K23" s="35"/>
      <c r="L23" s="120"/>
      <c r="M23" s="135">
        <f>+C20-C30</f>
        <v>0</v>
      </c>
    </row>
    <row r="24" spans="1:38" ht="15.75" thickBot="1">
      <c r="A24" s="42" t="s">
        <v>66</v>
      </c>
      <c r="B24" s="24"/>
      <c r="C24" s="24">
        <v>2000</v>
      </c>
      <c r="D24" s="24">
        <v>0</v>
      </c>
      <c r="E24" s="24">
        <v>0</v>
      </c>
      <c r="F24" s="24"/>
      <c r="G24" s="24"/>
      <c r="H24" s="24">
        <v>0</v>
      </c>
      <c r="I24" s="24"/>
      <c r="J24" s="148">
        <f t="shared" si="12"/>
        <v>2000</v>
      </c>
      <c r="K24" s="24"/>
      <c r="L24" s="121"/>
      <c r="R24" s="105"/>
      <c r="T24" s="106" t="s">
        <v>67</v>
      </c>
    </row>
    <row r="25" spans="1:38" ht="15">
      <c r="A25" s="42" t="s">
        <v>68</v>
      </c>
      <c r="B25" s="24"/>
      <c r="C25" s="24">
        <v>208082</v>
      </c>
      <c r="D25" s="24">
        <v>0</v>
      </c>
      <c r="E25" s="24">
        <v>0</v>
      </c>
      <c r="F25" s="24"/>
      <c r="G25" s="24"/>
      <c r="H25" s="24">
        <v>0</v>
      </c>
      <c r="I25" s="24"/>
      <c r="J25" s="148">
        <f t="shared" si="12"/>
        <v>208082</v>
      </c>
      <c r="K25" s="24"/>
      <c r="L25" s="121"/>
      <c r="M25" t="s">
        <v>69</v>
      </c>
      <c r="S25" s="6" t="s">
        <v>70</v>
      </c>
    </row>
    <row r="26" spans="1:38" ht="15">
      <c r="A26" s="42" t="s">
        <v>71</v>
      </c>
      <c r="B26" s="24"/>
      <c r="C26" s="24">
        <v>0</v>
      </c>
      <c r="D26" s="24">
        <v>29435</v>
      </c>
      <c r="E26" s="24">
        <v>0</v>
      </c>
      <c r="F26" s="24"/>
      <c r="G26" s="24"/>
      <c r="H26" s="24">
        <v>0</v>
      </c>
      <c r="I26" s="24"/>
      <c r="J26" s="148">
        <f t="shared" si="12"/>
        <v>29435</v>
      </c>
      <c r="K26" s="24"/>
      <c r="L26" s="121"/>
      <c r="M26" t="s">
        <v>72</v>
      </c>
      <c r="S26" s="6" t="s">
        <v>73</v>
      </c>
    </row>
    <row r="27" spans="1:38" ht="15" thickBot="1">
      <c r="A27" s="36" t="s">
        <v>74</v>
      </c>
      <c r="B27" s="31"/>
      <c r="C27" s="31">
        <v>14500</v>
      </c>
      <c r="D27" s="31">
        <v>0</v>
      </c>
      <c r="E27" s="24">
        <v>0</v>
      </c>
      <c r="F27" s="31"/>
      <c r="G27" s="31"/>
      <c r="H27" s="31">
        <v>0</v>
      </c>
      <c r="I27" s="31"/>
      <c r="J27" s="148">
        <f t="shared" si="12"/>
        <v>14500</v>
      </c>
      <c r="K27" s="31"/>
      <c r="L27" s="122"/>
      <c r="M27" t="s">
        <v>75</v>
      </c>
      <c r="Q27" s="107"/>
      <c r="R27" s="107"/>
      <c r="S27" s="108" t="s">
        <v>76</v>
      </c>
      <c r="T27" s="107"/>
      <c r="U27" s="107"/>
    </row>
    <row r="28" spans="1:38" ht="15.75" thickBot="1">
      <c r="A28" s="32" t="s">
        <v>77</v>
      </c>
      <c r="B28" s="33"/>
      <c r="C28" s="34">
        <f t="shared" ref="C28:J28" si="13">SUM(C23:C27)</f>
        <v>352087</v>
      </c>
      <c r="D28" s="34">
        <f t="shared" ref="D28" si="14">SUM(D23:D27)</f>
        <v>261835</v>
      </c>
      <c r="E28" s="34">
        <f t="shared" si="13"/>
        <v>0</v>
      </c>
      <c r="F28" s="34">
        <f t="shared" si="13"/>
        <v>0</v>
      </c>
      <c r="G28" s="34">
        <f t="shared" si="13"/>
        <v>0</v>
      </c>
      <c r="H28" s="34">
        <f t="shared" si="13"/>
        <v>0</v>
      </c>
      <c r="I28" s="34">
        <f t="shared" si="13"/>
        <v>0</v>
      </c>
      <c r="J28" s="149">
        <f t="shared" si="13"/>
        <v>613922</v>
      </c>
      <c r="K28" s="34"/>
      <c r="L28" s="123"/>
      <c r="M28" s="136" t="s">
        <v>78</v>
      </c>
      <c r="N28" s="128" t="s">
        <v>4</v>
      </c>
      <c r="O28" s="1"/>
      <c r="P28" s="1"/>
      <c r="Q28" s="1"/>
      <c r="R28" s="152" t="s">
        <v>79</v>
      </c>
      <c r="S28" s="153">
        <v>44812</v>
      </c>
      <c r="T28" s="154" t="s">
        <v>80</v>
      </c>
      <c r="U28" s="155">
        <v>44824</v>
      </c>
      <c r="V28" s="106"/>
    </row>
    <row r="29" spans="1:38" ht="15" thickBot="1">
      <c r="A29" s="18" t="s">
        <v>81</v>
      </c>
      <c r="B29" s="35"/>
      <c r="C29" s="35">
        <v>0</v>
      </c>
      <c r="D29" s="35">
        <v>0</v>
      </c>
      <c r="E29" s="35">
        <v>0</v>
      </c>
      <c r="F29" s="35"/>
      <c r="G29" s="35"/>
      <c r="H29" s="35">
        <v>0</v>
      </c>
      <c r="I29" s="35"/>
      <c r="J29" s="148">
        <f t="shared" si="12"/>
        <v>0</v>
      </c>
      <c r="K29" s="35"/>
      <c r="L29" s="120"/>
      <c r="M29" t="s">
        <v>82</v>
      </c>
      <c r="N29" s="110">
        <v>531090</v>
      </c>
      <c r="Q29" s="110">
        <v>531090</v>
      </c>
      <c r="R29" s="111">
        <v>520384</v>
      </c>
      <c r="S29" s="111">
        <v>470821</v>
      </c>
      <c r="T29" s="111">
        <f>548394-100000</f>
        <v>448394</v>
      </c>
      <c r="U29" s="111">
        <v>548394</v>
      </c>
    </row>
    <row r="30" spans="1:38" ht="15.75" thickBot="1">
      <c r="A30" s="36" t="s">
        <v>5</v>
      </c>
      <c r="B30" s="31"/>
      <c r="C30" s="30">
        <v>570627</v>
      </c>
      <c r="D30" s="30">
        <v>295265</v>
      </c>
      <c r="E30" s="24">
        <v>0</v>
      </c>
      <c r="F30" s="31"/>
      <c r="G30" s="31"/>
      <c r="H30" s="30">
        <v>0</v>
      </c>
      <c r="I30" s="31"/>
      <c r="J30" s="148">
        <f t="shared" si="12"/>
        <v>865892</v>
      </c>
      <c r="K30" s="31"/>
      <c r="L30" s="122"/>
      <c r="M30" s="137"/>
      <c r="N30" s="112" t="e">
        <f t="shared" ref="N30" si="15">(+N29/O29)-1</f>
        <v>#DIV/0!</v>
      </c>
      <c r="Q30" s="112">
        <f t="shared" ref="Q30:S30" si="16">(+Q29/R29)-1</f>
        <v>2.0573268970606406E-2</v>
      </c>
      <c r="R30" s="113">
        <f t="shared" si="16"/>
        <v>0.10526930616943586</v>
      </c>
      <c r="S30" s="113">
        <f t="shared" si="16"/>
        <v>5.0016280324892914E-2</v>
      </c>
      <c r="U30" s="113" t="e">
        <f>(+U29/V29)-1</f>
        <v>#DIV/0!</v>
      </c>
    </row>
    <row r="31" spans="1:38" ht="99" customHeight="1" thickTop="1" thickBot="1">
      <c r="A31" s="156" t="s">
        <v>83</v>
      </c>
      <c r="B31" s="157"/>
      <c r="C31" s="157">
        <f>SUM(C28:C30)</f>
        <v>922714</v>
      </c>
      <c r="D31" s="157">
        <f t="shared" ref="D31:I31" si="17">SUM(D28:D30)</f>
        <v>557100</v>
      </c>
      <c r="E31" s="157">
        <f t="shared" si="17"/>
        <v>0</v>
      </c>
      <c r="F31" s="157">
        <f t="shared" si="17"/>
        <v>0</v>
      </c>
      <c r="G31" s="157">
        <f t="shared" si="17"/>
        <v>0</v>
      </c>
      <c r="H31" s="157">
        <f t="shared" si="17"/>
        <v>0</v>
      </c>
      <c r="I31" s="157">
        <f t="shared" si="17"/>
        <v>0</v>
      </c>
      <c r="J31" s="158">
        <f>SUM(J28:J30)</f>
        <v>1479814</v>
      </c>
      <c r="K31" s="126"/>
      <c r="L31" s="124"/>
    </row>
    <row r="32" spans="1:38">
      <c r="A32" s="159" t="s">
        <v>84</v>
      </c>
      <c r="B32" s="11"/>
      <c r="C32" s="11"/>
      <c r="D32" s="11"/>
      <c r="E32" s="11"/>
      <c r="F32" s="11"/>
      <c r="G32" s="11"/>
      <c r="H32" s="11"/>
      <c r="I32" s="11"/>
      <c r="J32" s="160"/>
      <c r="L32" s="118"/>
    </row>
    <row r="33" spans="1:31" ht="16.5" thickBot="1">
      <c r="A33" s="161" t="s">
        <v>85</v>
      </c>
      <c r="B33" s="162"/>
      <c r="C33" s="162"/>
      <c r="D33" s="162"/>
      <c r="E33" s="162"/>
      <c r="F33" s="162"/>
      <c r="G33" s="162"/>
      <c r="H33" s="162"/>
      <c r="I33" s="162"/>
      <c r="J33" s="163"/>
      <c r="K33" s="43"/>
      <c r="L33" s="125"/>
      <c r="M33" s="138">
        <f>SUM(B33:G33)</f>
        <v>0</v>
      </c>
    </row>
    <row r="35" spans="1:31" ht="15">
      <c r="S35" s="6" t="s">
        <v>70</v>
      </c>
    </row>
    <row r="36" spans="1:31" ht="15">
      <c r="S36" s="6" t="s">
        <v>73</v>
      </c>
    </row>
    <row r="37" spans="1:31">
      <c r="M37" s="107"/>
      <c r="N37" s="107"/>
      <c r="O37" s="107"/>
      <c r="P37" s="107"/>
      <c r="Q37" s="107"/>
      <c r="R37" s="107"/>
      <c r="S37" s="108" t="s">
        <v>76</v>
      </c>
      <c r="T37" s="107"/>
      <c r="U37" s="107"/>
    </row>
    <row r="38" spans="1:31" ht="15">
      <c r="M38" s="109">
        <v>2024</v>
      </c>
      <c r="N38" s="109">
        <v>2023</v>
      </c>
      <c r="O38" s="109">
        <v>2022</v>
      </c>
      <c r="P38" s="109">
        <v>2021</v>
      </c>
      <c r="Q38" s="109">
        <v>2020</v>
      </c>
      <c r="R38" s="109">
        <v>2019</v>
      </c>
      <c r="S38">
        <v>2018</v>
      </c>
      <c r="T38" t="s">
        <v>86</v>
      </c>
      <c r="U38">
        <v>2017</v>
      </c>
    </row>
    <row r="39" spans="1:31">
      <c r="M39" s="110">
        <v>613992</v>
      </c>
      <c r="N39" s="110">
        <v>584173</v>
      </c>
      <c r="O39" s="110">
        <v>563375</v>
      </c>
      <c r="P39" s="110">
        <v>520251</v>
      </c>
      <c r="Q39" s="110">
        <v>531090</v>
      </c>
      <c r="R39" s="111">
        <v>520384</v>
      </c>
      <c r="S39" s="111">
        <v>470821</v>
      </c>
      <c r="T39" s="111">
        <f>548394-100000</f>
        <v>448394</v>
      </c>
      <c r="U39" s="111">
        <v>548394</v>
      </c>
    </row>
    <row r="40" spans="1:31">
      <c r="M40" s="112">
        <f t="shared" ref="M40" si="18">(+M39/N39)-1</f>
        <v>5.1044810355836301E-2</v>
      </c>
      <c r="N40" s="112">
        <f t="shared" ref="N40" si="19">(+N39/O39)-1</f>
        <v>3.6916796094963455E-2</v>
      </c>
      <c r="O40" s="112">
        <f t="shared" ref="O40" si="20">(+O39/P39)-1</f>
        <v>8.2890758499262862E-2</v>
      </c>
      <c r="P40" s="112">
        <f t="shared" ref="P40" si="21">(+P39/Q39)-1</f>
        <v>-2.0408970231034274E-2</v>
      </c>
      <c r="Q40" s="112">
        <f t="shared" ref="Q40" si="22">(+Q39/R39)-1</f>
        <v>2.0573268970606406E-2</v>
      </c>
      <c r="R40" s="113">
        <f t="shared" ref="R40" si="23">(+R39/S39)-1</f>
        <v>0.10526930616943586</v>
      </c>
      <c r="S40" s="113">
        <f t="shared" ref="S40" si="24">(+S39/T39)-1</f>
        <v>5.0016280324892914E-2</v>
      </c>
      <c r="U40" s="113" t="e">
        <f>(+U39/V39)-1</f>
        <v>#DIV/0!</v>
      </c>
    </row>
    <row r="42" spans="1:31">
      <c r="N42" s="45" t="s">
        <v>2</v>
      </c>
      <c r="O42" s="45"/>
      <c r="P42" s="45"/>
    </row>
    <row r="43" spans="1:31" ht="15.75" thickBot="1">
      <c r="M43" s="46" t="s">
        <v>87</v>
      </c>
      <c r="N43" s="47" t="s">
        <v>5</v>
      </c>
      <c r="O43" s="47"/>
      <c r="P43" s="47"/>
      <c r="Q43" s="11"/>
      <c r="R43" s="11"/>
      <c r="S43" s="11"/>
      <c r="T43" s="11"/>
      <c r="U43" s="11"/>
      <c r="V43" s="11"/>
      <c r="W43" s="11"/>
      <c r="X43" s="47" t="s">
        <v>5</v>
      </c>
      <c r="Y43" s="47"/>
      <c r="Z43" s="11"/>
      <c r="AA43" s="11"/>
      <c r="AB43" s="11"/>
    </row>
    <row r="44" spans="1:31" ht="16.5" thickTop="1" thickBot="1">
      <c r="M44" s="48" t="s">
        <v>15</v>
      </c>
      <c r="N44" s="49"/>
      <c r="O44" s="50">
        <v>45138</v>
      </c>
      <c r="P44" s="51">
        <v>44773</v>
      </c>
      <c r="Q44" s="51">
        <v>44408</v>
      </c>
      <c r="R44" s="52">
        <v>44043</v>
      </c>
      <c r="S44" s="53">
        <v>43677</v>
      </c>
      <c r="T44" s="54" t="s">
        <v>8</v>
      </c>
      <c r="U44" s="53">
        <v>42978</v>
      </c>
      <c r="V44" s="55" t="s">
        <v>9</v>
      </c>
      <c r="W44" s="56" t="s">
        <v>10</v>
      </c>
      <c r="X44" s="57"/>
      <c r="Y44" s="51">
        <v>45138</v>
      </c>
      <c r="Z44" s="51">
        <v>44773</v>
      </c>
      <c r="AA44" s="51">
        <v>44408</v>
      </c>
      <c r="AB44" s="52">
        <v>44074</v>
      </c>
      <c r="AC44" s="53">
        <v>43677</v>
      </c>
      <c r="AD44" s="54" t="s">
        <v>8</v>
      </c>
      <c r="AE44" s="53">
        <v>42978</v>
      </c>
    </row>
    <row r="45" spans="1:31" ht="15" thickTop="1">
      <c r="M45" s="59" t="s">
        <v>13</v>
      </c>
      <c r="N45" s="60" t="s">
        <v>11</v>
      </c>
      <c r="O45" s="61">
        <v>391870.89</v>
      </c>
      <c r="P45" s="62">
        <v>459481</v>
      </c>
      <c r="Q45" s="62">
        <v>334212</v>
      </c>
      <c r="R45" s="62">
        <v>344232</v>
      </c>
      <c r="S45" s="62">
        <v>355925.77</v>
      </c>
      <c r="T45" s="63">
        <v>302310</v>
      </c>
      <c r="U45" s="64">
        <v>263512.62</v>
      </c>
      <c r="V45" s="60" t="s">
        <v>12</v>
      </c>
      <c r="W45" s="59" t="s">
        <v>13</v>
      </c>
      <c r="X45" s="65" t="s">
        <v>14</v>
      </c>
      <c r="Y45" s="62">
        <v>227535.58</v>
      </c>
      <c r="Z45" s="62">
        <v>153463</v>
      </c>
      <c r="AA45" s="62">
        <v>211182</v>
      </c>
      <c r="AB45" s="62">
        <v>192308</v>
      </c>
      <c r="AC45" s="62">
        <v>190337.54</v>
      </c>
      <c r="AD45" s="63">
        <v>174792</v>
      </c>
      <c r="AE45" s="64">
        <v>111865.52</v>
      </c>
    </row>
    <row r="46" spans="1:31">
      <c r="M46" s="67" t="s">
        <v>88</v>
      </c>
      <c r="N46" s="68" t="s">
        <v>22</v>
      </c>
      <c r="O46" s="68"/>
      <c r="P46" s="69">
        <v>0</v>
      </c>
      <c r="Q46" s="69">
        <v>0</v>
      </c>
      <c r="R46" s="69">
        <v>0</v>
      </c>
      <c r="S46" s="69">
        <v>0</v>
      </c>
      <c r="T46" s="70">
        <v>0</v>
      </c>
      <c r="U46" s="71">
        <v>37</v>
      </c>
      <c r="V46" s="68" t="s">
        <v>12</v>
      </c>
      <c r="W46" s="67" t="s">
        <v>23</v>
      </c>
      <c r="X46" s="68" t="s">
        <v>24</v>
      </c>
      <c r="Y46" s="69">
        <v>14901.68</v>
      </c>
      <c r="Z46" s="69" t="s">
        <v>25</v>
      </c>
      <c r="AA46" s="69">
        <v>14953</v>
      </c>
      <c r="AB46" s="69">
        <v>14957</v>
      </c>
      <c r="AC46" s="69">
        <v>14973.84</v>
      </c>
      <c r="AD46" s="70">
        <v>0</v>
      </c>
      <c r="AE46" s="71">
        <v>0</v>
      </c>
    </row>
    <row r="47" spans="1:31">
      <c r="M47" s="67" t="s">
        <v>89</v>
      </c>
      <c r="N47" s="68" t="s">
        <v>27</v>
      </c>
      <c r="O47" s="68">
        <v>56613.82</v>
      </c>
      <c r="P47" s="69">
        <v>54162</v>
      </c>
      <c r="Q47" s="69">
        <v>53997</v>
      </c>
      <c r="R47" s="69">
        <v>53889</v>
      </c>
      <c r="S47" s="69">
        <v>53082.92</v>
      </c>
      <c r="T47" s="70">
        <v>51740</v>
      </c>
      <c r="U47" s="71">
        <v>50928.800000000003</v>
      </c>
      <c r="V47" s="68"/>
      <c r="W47" s="67" t="s">
        <v>28</v>
      </c>
      <c r="X47" s="68" t="s">
        <v>29</v>
      </c>
      <c r="Y47" s="69">
        <v>26022.799999999999</v>
      </c>
      <c r="Z47" s="69">
        <v>25110</v>
      </c>
      <c r="AA47" s="69">
        <v>23836</v>
      </c>
      <c r="AB47" s="69">
        <v>20022</v>
      </c>
      <c r="AC47" s="69">
        <v>19962.95</v>
      </c>
      <c r="AD47" s="70">
        <v>0</v>
      </c>
      <c r="AE47" s="71">
        <v>0</v>
      </c>
    </row>
    <row r="48" spans="1:31" ht="15" thickBot="1">
      <c r="M48" s="67" t="s">
        <v>90</v>
      </c>
      <c r="N48" s="68" t="s">
        <v>31</v>
      </c>
      <c r="O48" s="74">
        <v>13188.66</v>
      </c>
      <c r="P48" s="75">
        <v>12617.37</v>
      </c>
      <c r="Q48" s="75">
        <v>12578</v>
      </c>
      <c r="R48" s="75">
        <v>12554</v>
      </c>
      <c r="S48" s="75">
        <v>12365.82</v>
      </c>
      <c r="T48" s="76">
        <v>12053</v>
      </c>
      <c r="U48" s="77">
        <v>11864</v>
      </c>
      <c r="V48" s="68"/>
      <c r="W48" s="67" t="s">
        <v>32</v>
      </c>
      <c r="X48" s="68" t="s">
        <v>33</v>
      </c>
      <c r="Y48" s="78">
        <v>0</v>
      </c>
      <c r="Z48" s="78">
        <v>0</v>
      </c>
      <c r="AA48" s="78">
        <v>0</v>
      </c>
      <c r="AB48" s="69">
        <v>0</v>
      </c>
      <c r="AC48" s="69">
        <v>0</v>
      </c>
      <c r="AD48" s="70"/>
      <c r="AE48" s="71">
        <v>60</v>
      </c>
    </row>
    <row r="49" spans="13:31" ht="15" thickTop="1">
      <c r="M49" s="26"/>
      <c r="N49" s="26"/>
      <c r="O49" s="79">
        <f t="shared" ref="O49:U49" si="25">SUM(O45:O48)</f>
        <v>461673.37</v>
      </c>
      <c r="P49" s="79">
        <f t="shared" si="25"/>
        <v>526260.37</v>
      </c>
      <c r="Q49" s="79">
        <f t="shared" si="25"/>
        <v>400787</v>
      </c>
      <c r="R49" s="79">
        <f t="shared" si="25"/>
        <v>410675</v>
      </c>
      <c r="S49" s="79">
        <f t="shared" si="25"/>
        <v>421374.51</v>
      </c>
      <c r="T49" s="79">
        <f t="shared" si="25"/>
        <v>366103</v>
      </c>
      <c r="U49" s="79">
        <f t="shared" si="25"/>
        <v>326342.42</v>
      </c>
      <c r="V49" s="68"/>
      <c r="W49" s="67" t="s">
        <v>36</v>
      </c>
      <c r="X49" s="80" t="s">
        <v>37</v>
      </c>
      <c r="Y49" s="78">
        <v>224761.7</v>
      </c>
      <c r="Z49" s="78">
        <v>215026</v>
      </c>
      <c r="AA49" s="78">
        <v>214374</v>
      </c>
      <c r="AB49" s="78">
        <v>213945</v>
      </c>
      <c r="AC49" s="69">
        <v>210743.56</v>
      </c>
      <c r="AD49" s="70">
        <v>205414</v>
      </c>
      <c r="AE49" s="71">
        <v>202191.66</v>
      </c>
    </row>
    <row r="50" spans="13:31" ht="15" thickBot="1">
      <c r="M50" s="26"/>
      <c r="N50" s="26"/>
      <c r="O50" s="26"/>
      <c r="P50" s="69"/>
      <c r="Q50" s="69"/>
      <c r="R50" s="69"/>
      <c r="S50" s="69"/>
      <c r="T50" s="69"/>
      <c r="U50" s="69"/>
      <c r="V50" s="68"/>
      <c r="W50" s="67" t="s">
        <v>39</v>
      </c>
      <c r="X50" s="68" t="s">
        <v>40</v>
      </c>
      <c r="Y50" s="78">
        <v>16152.98</v>
      </c>
      <c r="Z50" s="78">
        <v>15453</v>
      </c>
      <c r="AA50" s="69">
        <v>15406</v>
      </c>
      <c r="AB50" s="78">
        <v>15375</v>
      </c>
      <c r="AC50" s="69">
        <v>15145.32</v>
      </c>
      <c r="AD50" s="70">
        <v>0</v>
      </c>
      <c r="AE50" s="71">
        <v>0</v>
      </c>
    </row>
    <row r="51" spans="13:31" ht="15" thickTop="1">
      <c r="M51" s="26"/>
      <c r="N51" s="26"/>
      <c r="O51" s="26"/>
      <c r="P51" s="69"/>
      <c r="Q51" s="69"/>
      <c r="R51" s="69"/>
      <c r="S51" s="69"/>
      <c r="T51" s="69"/>
      <c r="U51" s="69"/>
      <c r="V51" s="68" t="s">
        <v>12</v>
      </c>
      <c r="W51" s="82"/>
      <c r="X51" s="26"/>
      <c r="Y51" s="83">
        <f t="shared" ref="Y51:AE51" si="26">SUM(Y45:Y50)</f>
        <v>509374.74</v>
      </c>
      <c r="Z51" s="83">
        <f t="shared" si="26"/>
        <v>409052</v>
      </c>
      <c r="AA51" s="79">
        <f t="shared" si="26"/>
        <v>479751</v>
      </c>
      <c r="AB51" s="83">
        <f t="shared" si="26"/>
        <v>456607</v>
      </c>
      <c r="AC51" s="79">
        <f t="shared" si="26"/>
        <v>451163.21</v>
      </c>
      <c r="AD51" s="79">
        <f t="shared" si="26"/>
        <v>380206</v>
      </c>
      <c r="AE51" s="79">
        <f t="shared" si="26"/>
        <v>314117.18</v>
      </c>
    </row>
    <row r="52" spans="13:31">
      <c r="M52" s="84"/>
      <c r="N52" s="84"/>
      <c r="O52" s="84"/>
      <c r="P52" s="75"/>
      <c r="Q52" s="75"/>
      <c r="R52" s="75"/>
      <c r="S52" s="75"/>
      <c r="T52" s="75"/>
      <c r="U52" s="75"/>
      <c r="V52" s="68" t="s">
        <v>12</v>
      </c>
      <c r="W52" s="82"/>
      <c r="X52" s="26"/>
      <c r="Y52" s="78"/>
      <c r="Z52" s="78"/>
      <c r="AA52" s="69"/>
      <c r="AB52" s="78"/>
      <c r="AC52" s="69"/>
      <c r="AD52" s="69"/>
      <c r="AE52" s="69"/>
    </row>
    <row r="53" spans="13:31">
      <c r="M53" s="84" t="s">
        <v>91</v>
      </c>
      <c r="N53" s="84"/>
      <c r="O53" s="75">
        <v>69802</v>
      </c>
      <c r="P53" s="75">
        <f t="shared" ref="P53:U53" si="27">+P47+P48</f>
        <v>66779.37</v>
      </c>
      <c r="Q53" s="75">
        <f t="shared" si="27"/>
        <v>66575</v>
      </c>
      <c r="R53" s="75">
        <f t="shared" si="27"/>
        <v>66443</v>
      </c>
      <c r="S53" s="75">
        <f t="shared" si="27"/>
        <v>65448.74</v>
      </c>
      <c r="T53" s="75">
        <f t="shared" si="27"/>
        <v>63793</v>
      </c>
      <c r="U53" s="75">
        <f t="shared" si="27"/>
        <v>62792.800000000003</v>
      </c>
      <c r="V53" s="68" t="s">
        <v>12</v>
      </c>
      <c r="W53" s="26"/>
      <c r="X53" s="26" t="s">
        <v>46</v>
      </c>
      <c r="Y53" s="78">
        <f t="shared" ref="Y53:AE53" si="28">+Y49</f>
        <v>224761.7</v>
      </c>
      <c r="Z53" s="78">
        <f t="shared" si="28"/>
        <v>215026</v>
      </c>
      <c r="AA53" s="78">
        <f t="shared" si="28"/>
        <v>214374</v>
      </c>
      <c r="AB53" s="78">
        <f t="shared" si="28"/>
        <v>213945</v>
      </c>
      <c r="AC53" s="85">
        <f t="shared" si="28"/>
        <v>210743.56</v>
      </c>
      <c r="AD53" s="69">
        <f t="shared" si="28"/>
        <v>205414</v>
      </c>
      <c r="AE53" s="69">
        <f t="shared" si="28"/>
        <v>202191.66</v>
      </c>
    </row>
    <row r="54" spans="13:31">
      <c r="M54" s="86" t="s">
        <v>49</v>
      </c>
      <c r="N54" s="75"/>
      <c r="O54" s="75">
        <v>39595</v>
      </c>
      <c r="P54" s="75">
        <v>36483</v>
      </c>
      <c r="Q54" s="75">
        <v>-14510</v>
      </c>
      <c r="R54" s="75">
        <v>-74241</v>
      </c>
      <c r="S54" s="75">
        <v>-68771</v>
      </c>
      <c r="T54" s="76">
        <v>-28111</v>
      </c>
      <c r="U54" s="77">
        <v>-9157</v>
      </c>
      <c r="V54" s="68" t="s">
        <v>12</v>
      </c>
      <c r="W54" s="87"/>
      <c r="X54" s="88" t="s">
        <v>49</v>
      </c>
      <c r="Y54" s="69">
        <v>-43763</v>
      </c>
      <c r="Z54" s="69">
        <v>40413</v>
      </c>
      <c r="AA54" s="69">
        <v>41396</v>
      </c>
      <c r="AB54" s="69">
        <v>-23191</v>
      </c>
      <c r="AC54" s="69">
        <v>-24167</v>
      </c>
      <c r="AD54" s="70">
        <v>-18836</v>
      </c>
      <c r="AE54" s="71">
        <v>-11802</v>
      </c>
    </row>
    <row r="55" spans="13:31">
      <c r="M55" s="84" t="s">
        <v>52</v>
      </c>
      <c r="N55" s="84"/>
      <c r="O55" s="75">
        <v>-143162</v>
      </c>
      <c r="P55" s="75">
        <v>-145000</v>
      </c>
      <c r="Q55" s="75">
        <v>-145000</v>
      </c>
      <c r="R55" s="75">
        <v>-145000</v>
      </c>
      <c r="S55" s="75">
        <v>-145000</v>
      </c>
      <c r="T55" s="76">
        <v>-140000</v>
      </c>
      <c r="U55" s="90">
        <v>-150000</v>
      </c>
      <c r="V55" s="68" t="s">
        <v>12</v>
      </c>
      <c r="W55" s="26"/>
      <c r="X55" s="91" t="s">
        <v>52</v>
      </c>
      <c r="Y55" s="75">
        <v>-130000</v>
      </c>
      <c r="Z55" s="75">
        <v>-210826</v>
      </c>
      <c r="AA55" s="75">
        <v>-130000</v>
      </c>
      <c r="AB55" s="75">
        <v>-130000</v>
      </c>
      <c r="AC55" s="75">
        <v>-125000</v>
      </c>
      <c r="AD55" s="76">
        <v>-120000</v>
      </c>
      <c r="AE55" s="77">
        <v>-90000</v>
      </c>
    </row>
    <row r="56" spans="13:31" ht="15" thickBot="1">
      <c r="M56" s="92" t="s">
        <v>92</v>
      </c>
      <c r="N56" s="84"/>
      <c r="O56" s="75">
        <v>391871</v>
      </c>
      <c r="P56" s="75">
        <f t="shared" ref="P56:U56" si="29">+P45</f>
        <v>459481</v>
      </c>
      <c r="Q56" s="75">
        <f t="shared" si="29"/>
        <v>334212</v>
      </c>
      <c r="R56" s="75">
        <f t="shared" si="29"/>
        <v>344232</v>
      </c>
      <c r="S56" s="75">
        <f t="shared" si="29"/>
        <v>355925.77</v>
      </c>
      <c r="T56" s="75">
        <f t="shared" si="29"/>
        <v>302310</v>
      </c>
      <c r="U56" s="90">
        <f t="shared" si="29"/>
        <v>263512.62</v>
      </c>
      <c r="V56" s="68" t="s">
        <v>12</v>
      </c>
      <c r="W56" s="26"/>
      <c r="X56" s="93" t="s">
        <v>55</v>
      </c>
      <c r="Y56" s="94">
        <f t="shared" ref="Y56:AE56" si="30">+Y45</f>
        <v>227535.58</v>
      </c>
      <c r="Z56" s="94">
        <f t="shared" si="30"/>
        <v>153463</v>
      </c>
      <c r="AA56" s="94">
        <f t="shared" si="30"/>
        <v>211182</v>
      </c>
      <c r="AB56" s="94">
        <f t="shared" si="30"/>
        <v>192308</v>
      </c>
      <c r="AC56" s="94">
        <f t="shared" si="30"/>
        <v>190337.54</v>
      </c>
      <c r="AD56" s="75">
        <f t="shared" si="30"/>
        <v>174792</v>
      </c>
      <c r="AE56" s="75">
        <f t="shared" si="30"/>
        <v>111865.52</v>
      </c>
    </row>
    <row r="57" spans="13:31" ht="15.75" thickTop="1">
      <c r="M57" s="95" t="s">
        <v>5</v>
      </c>
      <c r="N57" s="95"/>
      <c r="O57" s="44">
        <f>SUM(O53:O56)</f>
        <v>358106</v>
      </c>
      <c r="P57" s="44">
        <f t="shared" ref="P57:U57" si="31">SUM(P53:P56)</f>
        <v>417743.37</v>
      </c>
      <c r="Q57" s="44">
        <f t="shared" si="31"/>
        <v>241277</v>
      </c>
      <c r="R57" s="44">
        <f t="shared" si="31"/>
        <v>191434</v>
      </c>
      <c r="S57" s="44">
        <f t="shared" si="31"/>
        <v>207603.51</v>
      </c>
      <c r="T57" s="44">
        <f t="shared" si="31"/>
        <v>197992</v>
      </c>
      <c r="U57" s="44">
        <f t="shared" si="31"/>
        <v>167148.41999999998</v>
      </c>
      <c r="V57" s="74"/>
      <c r="W57" s="97"/>
      <c r="X57" s="98" t="s">
        <v>5</v>
      </c>
      <c r="Y57" s="44">
        <f t="shared" ref="Y57:AE57" si="32">SUM(Y53:Y56)</f>
        <v>278534.28000000003</v>
      </c>
      <c r="Z57" s="44">
        <f t="shared" si="32"/>
        <v>198076</v>
      </c>
      <c r="AA57" s="44">
        <f t="shared" si="32"/>
        <v>336952</v>
      </c>
      <c r="AB57" s="44">
        <f t="shared" si="32"/>
        <v>253062</v>
      </c>
      <c r="AC57" s="44">
        <f t="shared" si="32"/>
        <v>251914.1</v>
      </c>
      <c r="AD57" s="44">
        <f t="shared" si="32"/>
        <v>241370</v>
      </c>
      <c r="AE57" s="44">
        <f t="shared" si="32"/>
        <v>212255.18</v>
      </c>
    </row>
    <row r="58" spans="13:31">
      <c r="M58" s="100"/>
      <c r="N58" s="100"/>
      <c r="O58" s="100"/>
      <c r="P58" s="101"/>
      <c r="Q58" s="101"/>
      <c r="R58" s="101"/>
      <c r="S58" s="101"/>
      <c r="T58" s="101"/>
      <c r="U58" s="101"/>
      <c r="V58" s="100"/>
      <c r="W58" s="100"/>
      <c r="X58" s="100"/>
      <c r="Y58" s="100"/>
      <c r="Z58" s="101"/>
      <c r="AA58" s="101"/>
      <c r="AB58" s="101"/>
      <c r="AC58" s="101"/>
      <c r="AD58" s="101"/>
      <c r="AE58" s="101"/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2024-25 Budget Summary</vt:lpstr>
      <vt:lpstr>'2024-25 Budget Summary'!Print_Area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 Hayslett</dc:creator>
  <cp:lastModifiedBy>User</cp:lastModifiedBy>
  <cp:revision/>
  <cp:lastPrinted>2024-12-05T18:44:56Z</cp:lastPrinted>
  <dcterms:created xsi:type="dcterms:W3CDTF">2024-08-13T19:35:16Z</dcterms:created>
  <dcterms:modified xsi:type="dcterms:W3CDTF">2024-12-05T18:45:20Z</dcterms:modified>
</cp:coreProperties>
</file>